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480" windowHeight="8190" tabRatio="585"/>
  </bookViews>
  <sheets>
    <sheet name="Savings" sheetId="1" r:id="rId1"/>
    <sheet name="limits sanctioned" sheetId="2" r:id="rId2"/>
    <sheet name="Disbursement" sheetId="3" r:id="rId3"/>
    <sheet name="OS AND NPA" sheetId="4" r:id="rId4"/>
  </sheets>
  <definedNames>
    <definedName name="Print_Area_0" localSheetId="2">Disbursement!$A$1:$R$8</definedName>
    <definedName name="_xlnm.Print_Titles" localSheetId="2">Disbursement!$1:$8</definedName>
    <definedName name="_xlnm.Print_Titles" localSheetId="1">'limits sanctioned'!$1:$8</definedName>
    <definedName name="_xlnm.Print_Titles" localSheetId="3">'OS AND NPA'!$1:$8</definedName>
    <definedName name="_xlnm.Print_Titles" localSheetId="0">Savings!$3:$7</definedName>
  </definedNames>
  <calcPr calcId="145621"/>
</workbook>
</file>

<file path=xl/calcChain.xml><?xml version="1.0" encoding="utf-8"?>
<calcChain xmlns="http://schemas.openxmlformats.org/spreadsheetml/2006/main">
  <c r="E18" i="4" l="1"/>
  <c r="E16" i="4"/>
  <c r="F23" i="2" l="1"/>
  <c r="G23" i="2"/>
  <c r="I26" i="1"/>
  <c r="J17" i="1"/>
  <c r="K17" i="1"/>
  <c r="I17" i="1"/>
  <c r="K16" i="1"/>
  <c r="J16" i="1"/>
  <c r="I16" i="1"/>
  <c r="N24" i="3" l="1"/>
  <c r="M24" i="3"/>
  <c r="L24" i="3"/>
  <c r="K24" i="3"/>
  <c r="N17" i="3"/>
  <c r="M17" i="3"/>
  <c r="L17" i="3"/>
  <c r="K17" i="3"/>
  <c r="K16" i="3"/>
  <c r="N9" i="3"/>
  <c r="M9" i="3"/>
  <c r="L9" i="3"/>
  <c r="K9" i="3"/>
  <c r="F24" i="3"/>
  <c r="E24" i="3"/>
  <c r="D24" i="3"/>
  <c r="C24" i="3"/>
  <c r="F17" i="3"/>
  <c r="E17" i="3"/>
  <c r="D17" i="3"/>
  <c r="C17" i="3"/>
  <c r="C16" i="3"/>
  <c r="F9" i="3"/>
  <c r="E9" i="3"/>
  <c r="D9" i="3"/>
  <c r="C9" i="3"/>
  <c r="J24" i="2"/>
  <c r="H24" i="2"/>
  <c r="I12" i="2" l="1"/>
  <c r="D12" i="2"/>
  <c r="J17" i="2"/>
  <c r="J16" i="2"/>
  <c r="J12" i="2"/>
  <c r="J9" i="2"/>
  <c r="H17" i="2"/>
  <c r="H16" i="2"/>
  <c r="H12" i="2"/>
  <c r="H9" i="2"/>
  <c r="E24" i="2"/>
  <c r="C24" i="2"/>
  <c r="E17" i="2"/>
  <c r="C17" i="2"/>
  <c r="E16" i="2"/>
  <c r="C16" i="2"/>
  <c r="E12" i="2"/>
  <c r="C12" i="2"/>
  <c r="E9" i="2"/>
  <c r="C9" i="2"/>
  <c r="F14" i="4" l="1"/>
  <c r="E14" i="4"/>
  <c r="E20" i="4" s="1"/>
  <c r="H12" i="4"/>
  <c r="H20" i="4" s="1"/>
  <c r="G12" i="4"/>
  <c r="G20" i="4" s="1"/>
  <c r="H9" i="4"/>
  <c r="G9" i="4"/>
  <c r="D25" i="4"/>
  <c r="D27" i="4" s="1"/>
  <c r="C25" i="4"/>
  <c r="C27" i="4" s="1"/>
  <c r="D18" i="4"/>
  <c r="C18" i="4"/>
  <c r="D16" i="4"/>
  <c r="C16" i="4"/>
  <c r="D14" i="4"/>
  <c r="C14" i="4"/>
  <c r="D12" i="4"/>
  <c r="C12" i="4"/>
  <c r="C20" i="4" s="1"/>
  <c r="D9" i="4"/>
  <c r="C9" i="4"/>
  <c r="C19" i="1"/>
  <c r="J31" i="4"/>
  <c r="I31" i="4"/>
  <c r="H31" i="4"/>
  <c r="G31" i="4"/>
  <c r="F31" i="4"/>
  <c r="E31" i="4"/>
  <c r="D31" i="4"/>
  <c r="C31" i="4"/>
  <c r="J27" i="4"/>
  <c r="I27" i="4"/>
  <c r="H27" i="4"/>
  <c r="G27" i="4"/>
  <c r="F27" i="4"/>
  <c r="E27" i="4"/>
  <c r="J24" i="4"/>
  <c r="I24" i="4"/>
  <c r="H24" i="4"/>
  <c r="G24" i="4"/>
  <c r="F24" i="4"/>
  <c r="E24" i="4"/>
  <c r="D24" i="4"/>
  <c r="C24" i="4"/>
  <c r="J22" i="4"/>
  <c r="I22" i="4"/>
  <c r="H22" i="4"/>
  <c r="G22" i="4"/>
  <c r="F22" i="4"/>
  <c r="E22" i="4"/>
  <c r="D22" i="4"/>
  <c r="C22" i="4"/>
  <c r="J20" i="4"/>
  <c r="I20" i="4"/>
  <c r="I32" i="4" s="1"/>
  <c r="F20" i="4"/>
  <c r="D20" i="4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R19" i="3"/>
  <c r="Q19" i="3"/>
  <c r="P19" i="3"/>
  <c r="O19" i="3"/>
  <c r="N19" i="3"/>
  <c r="M19" i="3"/>
  <c r="M30" i="3" s="1"/>
  <c r="L19" i="3"/>
  <c r="K19" i="3"/>
  <c r="J19" i="3"/>
  <c r="I19" i="3"/>
  <c r="H19" i="3"/>
  <c r="G19" i="3"/>
  <c r="F19" i="3"/>
  <c r="E19" i="3"/>
  <c r="E30" i="3" s="1"/>
  <c r="D19" i="3"/>
  <c r="C19" i="3"/>
  <c r="L29" i="2"/>
  <c r="K29" i="2"/>
  <c r="J29" i="2"/>
  <c r="I29" i="2"/>
  <c r="H29" i="2"/>
  <c r="G29" i="2"/>
  <c r="F29" i="2"/>
  <c r="E29" i="2"/>
  <c r="D29" i="2"/>
  <c r="C29" i="2"/>
  <c r="L26" i="2"/>
  <c r="K26" i="2"/>
  <c r="J26" i="2"/>
  <c r="I26" i="2"/>
  <c r="H26" i="2"/>
  <c r="G26" i="2"/>
  <c r="F26" i="2"/>
  <c r="E26" i="2"/>
  <c r="D26" i="2"/>
  <c r="C26" i="2"/>
  <c r="L23" i="2"/>
  <c r="K23" i="2"/>
  <c r="J23" i="2"/>
  <c r="I23" i="2"/>
  <c r="H23" i="2"/>
  <c r="E23" i="2"/>
  <c r="D23" i="2"/>
  <c r="C23" i="2"/>
  <c r="L21" i="2"/>
  <c r="K21" i="2"/>
  <c r="J21" i="2"/>
  <c r="I21" i="2"/>
  <c r="H21" i="2"/>
  <c r="G21" i="2"/>
  <c r="F21" i="2"/>
  <c r="E21" i="2"/>
  <c r="D21" i="2"/>
  <c r="C21" i="2"/>
  <c r="L19" i="2"/>
  <c r="K19" i="2"/>
  <c r="J19" i="2"/>
  <c r="I19" i="2"/>
  <c r="H19" i="2"/>
  <c r="G19" i="2"/>
  <c r="F19" i="2"/>
  <c r="E19" i="2"/>
  <c r="D19" i="2"/>
  <c r="C19" i="2"/>
  <c r="C30" i="2" s="1"/>
  <c r="N29" i="1"/>
  <c r="M29" i="1"/>
  <c r="L29" i="1"/>
  <c r="K29" i="1"/>
  <c r="J29" i="1"/>
  <c r="I29" i="1"/>
  <c r="H29" i="1"/>
  <c r="G29" i="1"/>
  <c r="F29" i="1"/>
  <c r="E29" i="1"/>
  <c r="D29" i="1"/>
  <c r="C29" i="1"/>
  <c r="N26" i="1"/>
  <c r="M26" i="1"/>
  <c r="L26" i="1"/>
  <c r="K26" i="1"/>
  <c r="J26" i="1"/>
  <c r="H26" i="1"/>
  <c r="G26" i="1"/>
  <c r="F26" i="1"/>
  <c r="E26" i="1"/>
  <c r="D26" i="1"/>
  <c r="C26" i="1"/>
  <c r="N23" i="1"/>
  <c r="M23" i="1"/>
  <c r="L23" i="1"/>
  <c r="K23" i="1"/>
  <c r="J23" i="1"/>
  <c r="I23" i="1"/>
  <c r="H23" i="1"/>
  <c r="G23" i="1"/>
  <c r="F23" i="1"/>
  <c r="E23" i="1"/>
  <c r="D23" i="1"/>
  <c r="C23" i="1"/>
  <c r="N21" i="1"/>
  <c r="M21" i="1"/>
  <c r="L21" i="1"/>
  <c r="K21" i="1"/>
  <c r="J21" i="1"/>
  <c r="I21" i="1"/>
  <c r="H21" i="1"/>
  <c r="G21" i="1"/>
  <c r="F21" i="1"/>
  <c r="E21" i="1"/>
  <c r="D21" i="1"/>
  <c r="C21" i="1"/>
  <c r="N19" i="1"/>
  <c r="M19" i="1"/>
  <c r="L19" i="1"/>
  <c r="K19" i="1"/>
  <c r="J19" i="1"/>
  <c r="I19" i="1"/>
  <c r="H19" i="1"/>
  <c r="G19" i="1"/>
  <c r="F19" i="1"/>
  <c r="E19" i="1"/>
  <c r="D19" i="1"/>
  <c r="D32" i="4" l="1"/>
  <c r="E30" i="2"/>
  <c r="F30" i="2"/>
  <c r="J32" i="4"/>
  <c r="Q30" i="3"/>
  <c r="I30" i="3"/>
  <c r="H32" i="4"/>
  <c r="G32" i="4"/>
  <c r="F32" i="4"/>
  <c r="C32" i="4"/>
  <c r="E32" i="4"/>
  <c r="L30" i="2"/>
  <c r="G30" i="2"/>
  <c r="K30" i="2"/>
  <c r="H30" i="1"/>
  <c r="E30" i="1"/>
  <c r="I30" i="1"/>
  <c r="M30" i="1"/>
  <c r="F30" i="1"/>
  <c r="J30" i="1"/>
  <c r="N30" i="1"/>
  <c r="D30" i="1"/>
  <c r="L30" i="1"/>
  <c r="C30" i="1"/>
  <c r="G30" i="1"/>
  <c r="K30" i="1"/>
  <c r="F30" i="3"/>
  <c r="J30" i="3"/>
  <c r="N30" i="3"/>
  <c r="R30" i="3"/>
  <c r="C30" i="3"/>
  <c r="O30" i="3"/>
  <c r="G30" i="3"/>
  <c r="D30" i="3"/>
  <c r="H30" i="3"/>
  <c r="P30" i="3"/>
  <c r="K30" i="3"/>
  <c r="L30" i="3"/>
  <c r="D30" i="2"/>
  <c r="I30" i="2"/>
  <c r="J30" i="2"/>
  <c r="H30" i="2"/>
</calcChain>
</file>

<file path=xl/sharedStrings.xml><?xml version="1.0" encoding="utf-8"?>
<sst xmlns="http://schemas.openxmlformats.org/spreadsheetml/2006/main" count="184" uniqueCount="63">
  <si>
    <t>Annexure - 20 (i)</t>
  </si>
  <si>
    <t>(Amt.in Rs.lakhs)</t>
  </si>
  <si>
    <t>No.</t>
  </si>
  <si>
    <t>Bank</t>
  </si>
  <si>
    <t xml:space="preserve">During Quarter ( 01.04.2020 - 30.06.2020 ) </t>
  </si>
  <si>
    <t>Total SHG accounts at the end of the quarter (Cumulative)</t>
  </si>
  <si>
    <t>Savings account  of SHGs opened during the quarter (A)</t>
  </si>
  <si>
    <t>Out of (A), Women SHGs</t>
  </si>
  <si>
    <t xml:space="preserve">Total saving account of SHGs as on date (B) </t>
  </si>
  <si>
    <t>Out of (B), Women SHG</t>
  </si>
  <si>
    <t>No. of SHGs</t>
  </si>
  <si>
    <t>No. of Members</t>
  </si>
  <si>
    <t>Saving Amount</t>
  </si>
  <si>
    <t>BANK OF BARODA</t>
  </si>
  <si>
    <t>BANK OF INDIA</t>
  </si>
  <si>
    <t>BANK OF MAHRASHTRA</t>
  </si>
  <si>
    <t>CANARA BANK</t>
  </si>
  <si>
    <t>CENTRAL BANK OF INDIA</t>
  </si>
  <si>
    <t>INDIAN BANK</t>
  </si>
  <si>
    <t>INDIAN OVERSEAS BANK</t>
  </si>
  <si>
    <t>PUNJAB NATIONAL BANK</t>
  </si>
  <si>
    <t>PUNJAB AND SIND BANK</t>
  </si>
  <si>
    <t>UNION BANK OF INDIA</t>
  </si>
  <si>
    <t>UCO BANK</t>
  </si>
  <si>
    <t>SUB TOTAL</t>
  </si>
  <si>
    <t>STATE BANK OF INDIA</t>
  </si>
  <si>
    <t>DCCB</t>
  </si>
  <si>
    <t>BARODA GRAMIN BANK</t>
  </si>
  <si>
    <t>SAURASHTRA GRAMIN BANK</t>
  </si>
  <si>
    <t>HDFC BANK</t>
  </si>
  <si>
    <t>ICICI BANK</t>
  </si>
  <si>
    <t>IDBI BANK</t>
  </si>
  <si>
    <t>GRAND TOTAL</t>
  </si>
  <si>
    <t>Source:     Member(Banks)</t>
  </si>
  <si>
    <t>Annexure - 20 (ii)</t>
  </si>
  <si>
    <t>During the quarter</t>
  </si>
  <si>
    <t>Cumulative during the year ( from 1st April)</t>
  </si>
  <si>
    <t>Limit sanctioned to SHGs (A)</t>
  </si>
  <si>
    <t>Out of (A), Woman SHG</t>
  </si>
  <si>
    <t>Limit sanctioned to SHGs (B)</t>
  </si>
  <si>
    <t>Out of (B), Woman SHG</t>
  </si>
  <si>
    <t>Graded A/cs</t>
  </si>
  <si>
    <t>Out of graded A/cs, A/cs sanctioned</t>
  </si>
  <si>
    <t>Limit sanctioned</t>
  </si>
  <si>
    <t>A/cs sanctioned</t>
  </si>
  <si>
    <t>Annexure - 20 (iii)</t>
  </si>
  <si>
    <t>(Amt.in Rs.lacs)</t>
  </si>
  <si>
    <t>Disbursement during the quarter</t>
  </si>
  <si>
    <t>Disbursement during the year (Cumulative from 1st April)</t>
  </si>
  <si>
    <t>Loans disbursed to SHGs (A)</t>
  </si>
  <si>
    <t>Loans disbursed to SHGs (B)</t>
  </si>
  <si>
    <t>Amt. disbursed</t>
  </si>
  <si>
    <t>of which new SHGs (No.)</t>
  </si>
  <si>
    <t>Annexure - 20 (iv)</t>
  </si>
  <si>
    <t>Outstanding</t>
  </si>
  <si>
    <t>Non-perfroming assets (NPA)</t>
  </si>
  <si>
    <t>Total loan outstanding (A)</t>
  </si>
  <si>
    <t>Total loan outstanding (B)</t>
  </si>
  <si>
    <t>Amount</t>
  </si>
  <si>
    <t xml:space="preserve"> BANKWISE - Saving Linkage of Self Help Group (SHG) details for the quarter ended  JUNE 2020</t>
  </si>
  <si>
    <t xml:space="preserve"> BANKWISE - Grading and Sanction details of Self Help Group (SHG) for the quarter ended  JUNE 2020</t>
  </si>
  <si>
    <t xml:space="preserve"> BANKWISE - Disbursement details Self Help Group (SHG) for the quarter ended  JUNE 2020</t>
  </si>
  <si>
    <t xml:space="preserve"> BANKWISE - Outstanding and NPA details of Self Help Group (SHG) for the quarter ended   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</si>
</sst>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16"/>
      <color rgb="FF000000"/>
      <name val="Arial"/>
      <family val="2"/>
    </font>
    <font>
      <b/>
      <sz val="12"/>
      <color rgb="FF000000"/>
      <name val="Arial"/>
      <family val="2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Calibri"/>
      <family val="2"/>
    </font>
    <font>
      <sz val="12"/>
      <name val="Arial"/>
      <family val="2"/>
    </font>
    <font>
      <sz val="14"/>
      <color rgb="FF000000"/>
      <name val="Arial Black"/>
      <family val="2"/>
    </font>
    <font>
      <sz val="16"/>
      <color rgb="FF000000"/>
      <name val="Arial Black"/>
      <family val="2"/>
    </font>
    <font>
      <sz val="18"/>
      <color rgb="FF000000"/>
      <name val="Arial Black"/>
      <family val="2"/>
    </font>
    <font>
      <sz val="20"/>
      <color rgb="FF000000"/>
      <name val="Arial Black"/>
      <family val="2"/>
    </font>
    <font>
      <sz val="12"/>
      <color rgb="FF000000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3" fillId="0" borderId="0"/>
    <xf numFmtId="0" fontId="2" fillId="0" borderId="0"/>
    <xf numFmtId="0" fontId="1" fillId="0" borderId="0"/>
  </cellStyleXfs>
  <cellXfs count="111">
    <xf numFmtId="0" fontId="0" fillId="0" borderId="0" xfId="0"/>
    <xf numFmtId="0" fontId="0" fillId="0" borderId="0" xfId="0"/>
    <xf numFmtId="0" fontId="3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vertical="center"/>
    </xf>
    <xf numFmtId="0" fontId="0" fillId="0" borderId="0" xfId="0" applyAlignment="1">
      <alignment wrapText="1"/>
    </xf>
    <xf numFmtId="0" fontId="7" fillId="0" borderId="0" xfId="0" applyFont="1"/>
    <xf numFmtId="0" fontId="8" fillId="0" borderId="0" xfId="0" applyFont="1"/>
    <xf numFmtId="0" fontId="10" fillId="0" borderId="0" xfId="0" applyFont="1"/>
    <xf numFmtId="0" fontId="6" fillId="0" borderId="0" xfId="0" applyFont="1"/>
    <xf numFmtId="0" fontId="4" fillId="0" borderId="0" xfId="0" applyFont="1" applyAlignment="1">
      <alignment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6" fillId="0" borderId="0" xfId="0" applyFont="1"/>
    <xf numFmtId="49" fontId="14" fillId="0" borderId="0" xfId="0" applyNumberFormat="1" applyFont="1"/>
    <xf numFmtId="0" fontId="12" fillId="0" borderId="0" xfId="0" applyFont="1"/>
    <xf numFmtId="0" fontId="3" fillId="0" borderId="0" xfId="0" applyFont="1"/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4" fillId="0" borderId="0" xfId="0" applyFont="1"/>
    <xf numFmtId="0" fontId="4" fillId="0" borderId="28" xfId="0" applyFont="1" applyBorder="1"/>
    <xf numFmtId="1" fontId="4" fillId="0" borderId="28" xfId="0" applyNumberFormat="1" applyFont="1" applyBorder="1"/>
    <xf numFmtId="0" fontId="4" fillId="0" borderId="28" xfId="0" applyFont="1" applyBorder="1"/>
    <xf numFmtId="0" fontId="4" fillId="0" borderId="28" xfId="0" applyFont="1" applyBorder="1"/>
    <xf numFmtId="0" fontId="4" fillId="0" borderId="28" xfId="0" applyFont="1" applyBorder="1"/>
    <xf numFmtId="0" fontId="9" fillId="0" borderId="28" xfId="0" applyFont="1" applyBorder="1"/>
    <xf numFmtId="0" fontId="4" fillId="0" borderId="28" xfId="0" applyFont="1" applyBorder="1" applyAlignment="1">
      <alignment horizontal="right" vertical="center"/>
    </xf>
    <xf numFmtId="0" fontId="4" fillId="0" borderId="28" xfId="0" applyFont="1" applyBorder="1" applyAlignment="1">
      <alignment horizontal="right"/>
    </xf>
    <xf numFmtId="0" fontId="4" fillId="0" borderId="28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8" xfId="0" applyFont="1" applyBorder="1"/>
    <xf numFmtId="0" fontId="16" fillId="0" borderId="0" xfId="0" applyFont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/>
    </xf>
    <xf numFmtId="0" fontId="12" fillId="0" borderId="0" xfId="0" applyFont="1" applyAlignment="1">
      <alignment horizontal="right"/>
    </xf>
    <xf numFmtId="49" fontId="3" fillId="0" borderId="17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49" fontId="18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49" fontId="3" fillId="0" borderId="23" xfId="0" applyNumberFormat="1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5" xfId="0" applyNumberFormat="1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7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2" borderId="17" xfId="0" applyNumberFormat="1" applyFont="1" applyFill="1" applyBorder="1" applyAlignment="1">
      <alignment horizontal="center"/>
    </xf>
    <xf numFmtId="49" fontId="3" fillId="2" borderId="14" xfId="0" applyNumberFormat="1" applyFont="1" applyFill="1" applyBorder="1" applyAlignment="1">
      <alignment horizontal="center"/>
    </xf>
    <xf numFmtId="49" fontId="3" fillId="2" borderId="15" xfId="0" applyNumberFormat="1" applyFont="1" applyFill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center"/>
    </xf>
    <xf numFmtId="0" fontId="4" fillId="0" borderId="1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view="pageBreakPreview" topLeftCell="A10" zoomScale="90" zoomScalePageLayoutView="90" workbookViewId="0">
      <selection activeCell="A27" sqref="A27:A28"/>
    </sheetView>
  </sheetViews>
  <sheetFormatPr defaultRowHeight="15" x14ac:dyDescent="0.25"/>
  <cols>
    <col min="1" max="1" width="5.140625" customWidth="1"/>
    <col min="2" max="2" width="25.140625" customWidth="1"/>
    <col min="3" max="3" width="7.5703125" customWidth="1"/>
    <col min="4" max="4" width="10.5703125" customWidth="1"/>
    <col min="5" max="5" width="10" bestFit="1" customWidth="1"/>
    <col min="6" max="6" width="8.140625" customWidth="1"/>
    <col min="7" max="7" width="10.28515625" customWidth="1"/>
    <col min="8" max="8" width="8.42578125" customWidth="1"/>
    <col min="9" max="9" width="9.7109375" customWidth="1"/>
    <col min="10" max="10" width="10.5703125" customWidth="1"/>
    <col min="11" max="11" width="8.85546875" customWidth="1"/>
    <col min="12" max="12" width="9.5703125" customWidth="1"/>
    <col min="13" max="13" width="10.85546875" customWidth="1"/>
    <col min="14" max="14" width="9.140625" customWidth="1"/>
  </cols>
  <sheetData>
    <row r="1" spans="1:14" s="1" customFormat="1" ht="27" x14ac:dyDescent="0.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s="1" customFormat="1" ht="3.75" customHeight="1" x14ac:dyDescent="0.25"/>
    <row r="3" spans="1:14" ht="19.5" customHeight="1" x14ac:dyDescent="0.45">
      <c r="A3" s="55" t="s">
        <v>59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6.5" thickBot="1" x14ac:dyDescent="0.3">
      <c r="A4" s="1"/>
      <c r="B4" s="1"/>
      <c r="C4" s="56" t="s">
        <v>1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s="3" customFormat="1" ht="39" customHeight="1" thickBot="1" x14ac:dyDescent="0.35">
      <c r="A5" s="49" t="s">
        <v>2</v>
      </c>
      <c r="B5" s="52" t="s">
        <v>3</v>
      </c>
      <c r="C5" s="57" t="s">
        <v>4</v>
      </c>
      <c r="D5" s="58"/>
      <c r="E5" s="58"/>
      <c r="F5" s="58"/>
      <c r="G5" s="58"/>
      <c r="H5" s="59"/>
      <c r="I5" s="60" t="s">
        <v>5</v>
      </c>
      <c r="J5" s="61"/>
      <c r="K5" s="61"/>
      <c r="L5" s="61"/>
      <c r="M5" s="61"/>
      <c r="N5" s="62"/>
    </row>
    <row r="6" spans="1:14" s="4" customFormat="1" ht="48" customHeight="1" x14ac:dyDescent="0.25">
      <c r="A6" s="50"/>
      <c r="B6" s="53"/>
      <c r="C6" s="63" t="s">
        <v>6</v>
      </c>
      <c r="D6" s="64"/>
      <c r="E6" s="65"/>
      <c r="F6" s="63" t="s">
        <v>7</v>
      </c>
      <c r="G6" s="64"/>
      <c r="H6" s="65"/>
      <c r="I6" s="63" t="s">
        <v>8</v>
      </c>
      <c r="J6" s="64"/>
      <c r="K6" s="65"/>
      <c r="L6" s="63" t="s">
        <v>9</v>
      </c>
      <c r="M6" s="64"/>
      <c r="N6" s="65"/>
    </row>
    <row r="7" spans="1:14" s="5" customFormat="1" ht="48" thickBot="1" x14ac:dyDescent="0.3">
      <c r="A7" s="51"/>
      <c r="B7" s="54"/>
      <c r="C7" s="20" t="s">
        <v>10</v>
      </c>
      <c r="D7" s="18" t="s">
        <v>11</v>
      </c>
      <c r="E7" s="19" t="s">
        <v>12</v>
      </c>
      <c r="F7" s="20" t="s">
        <v>10</v>
      </c>
      <c r="G7" s="18" t="s">
        <v>11</v>
      </c>
      <c r="H7" s="19" t="s">
        <v>12</v>
      </c>
      <c r="I7" s="20" t="s">
        <v>10</v>
      </c>
      <c r="J7" s="18" t="s">
        <v>11</v>
      </c>
      <c r="K7" s="19" t="s">
        <v>12</v>
      </c>
      <c r="L7" s="20" t="s">
        <v>10</v>
      </c>
      <c r="M7" s="18" t="s">
        <v>11</v>
      </c>
      <c r="N7" s="19" t="s">
        <v>12</v>
      </c>
    </row>
    <row r="8" spans="1:14" s="9" customFormat="1" ht="15.75" hidden="1" x14ac:dyDescent="0.25">
      <c r="A8" s="31"/>
      <c r="B8" s="32"/>
      <c r="C8" s="33"/>
      <c r="D8" s="34"/>
      <c r="E8" s="32"/>
      <c r="F8" s="33"/>
      <c r="G8" s="34"/>
      <c r="H8" s="32"/>
      <c r="I8" s="33"/>
      <c r="J8" s="34"/>
      <c r="K8" s="32"/>
      <c r="L8" s="33"/>
      <c r="M8" s="34"/>
      <c r="N8" s="35"/>
    </row>
    <row r="9" spans="1:14" s="36" customFormat="1" x14ac:dyDescent="0.25">
      <c r="A9" s="45">
        <v>1</v>
      </c>
      <c r="B9" s="37" t="s">
        <v>13</v>
      </c>
      <c r="C9" s="38">
        <v>36</v>
      </c>
      <c r="D9" s="38">
        <v>350</v>
      </c>
      <c r="E9" s="38">
        <v>5</v>
      </c>
      <c r="F9" s="38">
        <v>36</v>
      </c>
      <c r="G9" s="38">
        <v>350</v>
      </c>
      <c r="H9" s="38">
        <v>5</v>
      </c>
      <c r="I9" s="38">
        <v>88710</v>
      </c>
      <c r="J9" s="38">
        <v>975764</v>
      </c>
      <c r="K9" s="38">
        <v>14236</v>
      </c>
      <c r="L9" s="38">
        <v>80462</v>
      </c>
      <c r="M9" s="38">
        <v>882088</v>
      </c>
      <c r="N9" s="38">
        <v>11893</v>
      </c>
    </row>
    <row r="10" spans="1:14" s="36" customFormat="1" x14ac:dyDescent="0.25">
      <c r="A10" s="45">
        <v>2</v>
      </c>
      <c r="B10" s="37" t="s">
        <v>14</v>
      </c>
      <c r="C10" s="37">
        <v>70</v>
      </c>
      <c r="D10" s="37">
        <v>700</v>
      </c>
      <c r="E10" s="37">
        <v>20</v>
      </c>
      <c r="F10" s="37">
        <v>61</v>
      </c>
      <c r="G10" s="37">
        <v>610</v>
      </c>
      <c r="H10" s="37">
        <v>17</v>
      </c>
      <c r="I10" s="37">
        <v>8183</v>
      </c>
      <c r="J10" s="37">
        <v>78769</v>
      </c>
      <c r="K10" s="37">
        <v>830</v>
      </c>
      <c r="L10" s="37">
        <v>6543</v>
      </c>
      <c r="M10" s="37">
        <v>58864</v>
      </c>
      <c r="N10" s="37">
        <v>597</v>
      </c>
    </row>
    <row r="11" spans="1:14" s="36" customFormat="1" x14ac:dyDescent="0.25">
      <c r="A11" s="45">
        <v>3</v>
      </c>
      <c r="B11" s="37" t="s">
        <v>15</v>
      </c>
      <c r="C11" s="37">
        <v>3</v>
      </c>
      <c r="D11" s="37">
        <v>30</v>
      </c>
      <c r="E11" s="37">
        <v>1</v>
      </c>
      <c r="F11" s="37">
        <v>3</v>
      </c>
      <c r="G11" s="37">
        <v>30</v>
      </c>
      <c r="H11" s="37">
        <v>1</v>
      </c>
      <c r="I11" s="37">
        <v>146</v>
      </c>
      <c r="J11" s="37">
        <v>1460</v>
      </c>
      <c r="K11" s="37">
        <v>12</v>
      </c>
      <c r="L11" s="37">
        <v>142</v>
      </c>
      <c r="M11" s="37">
        <v>1420</v>
      </c>
      <c r="N11" s="37">
        <v>11</v>
      </c>
    </row>
    <row r="12" spans="1:14" s="36" customFormat="1" x14ac:dyDescent="0.25">
      <c r="A12" s="45">
        <v>4</v>
      </c>
      <c r="B12" s="41" t="s">
        <v>16</v>
      </c>
      <c r="C12" s="41">
        <v>33</v>
      </c>
      <c r="D12" s="41">
        <v>332</v>
      </c>
      <c r="E12" s="41">
        <v>3</v>
      </c>
      <c r="F12" s="41">
        <v>27</v>
      </c>
      <c r="G12" s="41">
        <v>279</v>
      </c>
      <c r="H12" s="41">
        <v>2</v>
      </c>
      <c r="I12" s="41">
        <v>1183</v>
      </c>
      <c r="J12" s="41">
        <v>12518</v>
      </c>
      <c r="K12" s="41">
        <v>99</v>
      </c>
      <c r="L12" s="41">
        <v>1092</v>
      </c>
      <c r="M12" s="41">
        <v>11261</v>
      </c>
      <c r="N12" s="41">
        <v>93</v>
      </c>
    </row>
    <row r="13" spans="1:14" s="36" customFormat="1" x14ac:dyDescent="0.25">
      <c r="A13" s="45">
        <v>5</v>
      </c>
      <c r="B13" s="37" t="s">
        <v>17</v>
      </c>
      <c r="C13" s="37">
        <v>26</v>
      </c>
      <c r="D13" s="37">
        <v>148</v>
      </c>
      <c r="E13" s="37">
        <v>3</v>
      </c>
      <c r="F13" s="37">
        <v>22</v>
      </c>
      <c r="G13" s="37">
        <v>110</v>
      </c>
      <c r="H13" s="37">
        <v>3</v>
      </c>
      <c r="I13" s="37">
        <v>5947</v>
      </c>
      <c r="J13" s="37">
        <v>46898</v>
      </c>
      <c r="K13" s="37">
        <v>624</v>
      </c>
      <c r="L13" s="37">
        <v>4970</v>
      </c>
      <c r="M13" s="37">
        <v>35801</v>
      </c>
      <c r="N13" s="37">
        <v>426</v>
      </c>
    </row>
    <row r="14" spans="1:14" s="36" customFormat="1" x14ac:dyDescent="0.25">
      <c r="A14" s="45">
        <v>6</v>
      </c>
      <c r="B14" s="37" t="s">
        <v>18</v>
      </c>
      <c r="C14" s="37">
        <v>14</v>
      </c>
      <c r="D14" s="37">
        <v>168</v>
      </c>
      <c r="E14" s="37">
        <v>1</v>
      </c>
      <c r="F14" s="37">
        <v>14</v>
      </c>
      <c r="G14" s="37">
        <v>168</v>
      </c>
      <c r="H14" s="37">
        <v>1</v>
      </c>
      <c r="I14" s="37">
        <v>806</v>
      </c>
      <c r="J14" s="37">
        <v>9233</v>
      </c>
      <c r="K14" s="37">
        <v>64</v>
      </c>
      <c r="L14" s="37">
        <v>714</v>
      </c>
      <c r="M14" s="37">
        <v>7668</v>
      </c>
      <c r="N14" s="37">
        <v>52</v>
      </c>
    </row>
    <row r="15" spans="1:14" s="36" customFormat="1" x14ac:dyDescent="0.25">
      <c r="A15" s="45">
        <v>7</v>
      </c>
      <c r="B15" s="37" t="s">
        <v>19</v>
      </c>
      <c r="C15" s="37">
        <v>3</v>
      </c>
      <c r="D15" s="37">
        <v>30</v>
      </c>
      <c r="E15" s="37">
        <v>3</v>
      </c>
      <c r="F15" s="37">
        <v>3</v>
      </c>
      <c r="G15" s="37">
        <v>30</v>
      </c>
      <c r="H15" s="37">
        <v>3</v>
      </c>
      <c r="I15" s="37">
        <v>183</v>
      </c>
      <c r="J15" s="37">
        <v>1962</v>
      </c>
      <c r="K15" s="37">
        <v>14</v>
      </c>
      <c r="L15" s="37">
        <v>183</v>
      </c>
      <c r="M15" s="37">
        <v>1962</v>
      </c>
      <c r="N15" s="37">
        <v>14</v>
      </c>
    </row>
    <row r="16" spans="1:14" s="36" customFormat="1" x14ac:dyDescent="0.25">
      <c r="A16" s="45">
        <v>8</v>
      </c>
      <c r="B16" s="37" t="s">
        <v>20</v>
      </c>
      <c r="C16" s="37">
        <v>25</v>
      </c>
      <c r="D16" s="37">
        <v>247</v>
      </c>
      <c r="E16" s="37">
        <v>36</v>
      </c>
      <c r="F16" s="37">
        <v>21</v>
      </c>
      <c r="G16" s="37">
        <v>210</v>
      </c>
      <c r="H16" s="37">
        <v>31</v>
      </c>
      <c r="I16" s="37">
        <f>316+7+81</f>
        <v>404</v>
      </c>
      <c r="J16" s="37">
        <f>3126+42+415</f>
        <v>3583</v>
      </c>
      <c r="K16" s="37">
        <f>27+2+13</f>
        <v>42</v>
      </c>
      <c r="L16" s="37">
        <v>1744</v>
      </c>
      <c r="M16" s="37">
        <v>1976</v>
      </c>
      <c r="N16" s="37">
        <v>0</v>
      </c>
    </row>
    <row r="17" spans="1:14" s="36" customFormat="1" x14ac:dyDescent="0.25">
      <c r="A17" s="45">
        <v>9</v>
      </c>
      <c r="B17" s="37" t="s">
        <v>22</v>
      </c>
      <c r="C17" s="37">
        <v>58</v>
      </c>
      <c r="D17" s="37">
        <v>374</v>
      </c>
      <c r="E17" s="37">
        <v>8</v>
      </c>
      <c r="F17" s="37">
        <v>58</v>
      </c>
      <c r="G17" s="37">
        <v>374</v>
      </c>
      <c r="H17" s="37">
        <v>8</v>
      </c>
      <c r="I17" s="37">
        <f>6+144+5088</f>
        <v>5238</v>
      </c>
      <c r="J17" s="37">
        <f>64+1450+50427</f>
        <v>51941</v>
      </c>
      <c r="K17" s="37">
        <f>1+10+459</f>
        <v>470</v>
      </c>
      <c r="L17" s="37">
        <v>4107</v>
      </c>
      <c r="M17" s="37">
        <v>41005</v>
      </c>
      <c r="N17" s="37">
        <v>424</v>
      </c>
    </row>
    <row r="18" spans="1:14" s="36" customFormat="1" x14ac:dyDescent="0.25">
      <c r="A18" s="45">
        <v>10</v>
      </c>
      <c r="B18" s="37" t="s">
        <v>23</v>
      </c>
      <c r="C18" s="37">
        <v>30</v>
      </c>
      <c r="D18" s="37">
        <v>285</v>
      </c>
      <c r="E18" s="37">
        <v>2</v>
      </c>
      <c r="F18" s="37">
        <v>28</v>
      </c>
      <c r="G18" s="37">
        <v>270</v>
      </c>
      <c r="H18" s="37">
        <v>2</v>
      </c>
      <c r="I18" s="37">
        <v>1695</v>
      </c>
      <c r="J18" s="37">
        <v>14167</v>
      </c>
      <c r="K18" s="37">
        <v>158</v>
      </c>
      <c r="L18" s="37">
        <v>926</v>
      </c>
      <c r="M18" s="37">
        <v>9292</v>
      </c>
      <c r="N18" s="37">
        <v>67</v>
      </c>
    </row>
    <row r="19" spans="1:14" s="36" customFormat="1" x14ac:dyDescent="0.25">
      <c r="A19" s="46" t="s">
        <v>24</v>
      </c>
      <c r="B19" s="47"/>
      <c r="C19" s="37">
        <f t="shared" ref="C19:N19" si="0">SUM(C9:C18)</f>
        <v>298</v>
      </c>
      <c r="D19" s="37">
        <f t="shared" si="0"/>
        <v>2664</v>
      </c>
      <c r="E19" s="37">
        <f t="shared" si="0"/>
        <v>82</v>
      </c>
      <c r="F19" s="37">
        <f t="shared" si="0"/>
        <v>273</v>
      </c>
      <c r="G19" s="37">
        <f t="shared" si="0"/>
        <v>2431</v>
      </c>
      <c r="H19" s="37">
        <f t="shared" si="0"/>
        <v>73</v>
      </c>
      <c r="I19" s="37">
        <f t="shared" si="0"/>
        <v>112495</v>
      </c>
      <c r="J19" s="37">
        <f t="shared" si="0"/>
        <v>1196295</v>
      </c>
      <c r="K19" s="37">
        <f t="shared" si="0"/>
        <v>16549</v>
      </c>
      <c r="L19" s="37">
        <f t="shared" si="0"/>
        <v>100883</v>
      </c>
      <c r="M19" s="37">
        <f t="shared" si="0"/>
        <v>1051337</v>
      </c>
      <c r="N19" s="37">
        <f t="shared" si="0"/>
        <v>13577</v>
      </c>
    </row>
    <row r="20" spans="1:14" s="36" customFormat="1" x14ac:dyDescent="0.25">
      <c r="A20" s="45">
        <v>11</v>
      </c>
      <c r="B20" s="37" t="s">
        <v>25</v>
      </c>
      <c r="C20" s="37">
        <v>21</v>
      </c>
      <c r="D20" s="37">
        <v>239</v>
      </c>
      <c r="E20" s="37">
        <v>6</v>
      </c>
      <c r="F20" s="37">
        <v>21</v>
      </c>
      <c r="G20" s="37">
        <v>239</v>
      </c>
      <c r="H20" s="37">
        <v>6</v>
      </c>
      <c r="I20" s="37">
        <v>36935</v>
      </c>
      <c r="J20" s="37">
        <v>392926</v>
      </c>
      <c r="K20" s="37">
        <v>2908</v>
      </c>
      <c r="L20" s="37">
        <v>33998</v>
      </c>
      <c r="M20" s="37">
        <v>349806</v>
      </c>
      <c r="N20" s="37">
        <v>2655</v>
      </c>
    </row>
    <row r="21" spans="1:14" s="36" customFormat="1" x14ac:dyDescent="0.25">
      <c r="A21" s="46" t="s">
        <v>24</v>
      </c>
      <c r="B21" s="47"/>
      <c r="C21" s="37">
        <f t="shared" ref="C21:N21" si="1">SUM(C20:C20)</f>
        <v>21</v>
      </c>
      <c r="D21" s="37">
        <f t="shared" si="1"/>
        <v>239</v>
      </c>
      <c r="E21" s="37">
        <f t="shared" si="1"/>
        <v>6</v>
      </c>
      <c r="F21" s="37">
        <f t="shared" si="1"/>
        <v>21</v>
      </c>
      <c r="G21" s="37">
        <f t="shared" si="1"/>
        <v>239</v>
      </c>
      <c r="H21" s="37">
        <f t="shared" si="1"/>
        <v>6</v>
      </c>
      <c r="I21" s="37">
        <f t="shared" si="1"/>
        <v>36935</v>
      </c>
      <c r="J21" s="37">
        <f t="shared" si="1"/>
        <v>392926</v>
      </c>
      <c r="K21" s="37">
        <f t="shared" si="1"/>
        <v>2908</v>
      </c>
      <c r="L21" s="37">
        <f t="shared" si="1"/>
        <v>33998</v>
      </c>
      <c r="M21" s="37">
        <f t="shared" si="1"/>
        <v>349806</v>
      </c>
      <c r="N21" s="37">
        <f t="shared" si="1"/>
        <v>2655</v>
      </c>
    </row>
    <row r="22" spans="1:14" s="36" customFormat="1" x14ac:dyDescent="0.25">
      <c r="A22" s="45">
        <v>12</v>
      </c>
      <c r="B22" s="37" t="s">
        <v>26</v>
      </c>
      <c r="C22" s="37">
        <v>52</v>
      </c>
      <c r="D22" s="37">
        <v>618</v>
      </c>
      <c r="E22" s="37">
        <v>37</v>
      </c>
      <c r="F22" s="37">
        <v>52</v>
      </c>
      <c r="G22" s="37">
        <v>618</v>
      </c>
      <c r="H22" s="37">
        <v>37</v>
      </c>
      <c r="I22" s="37">
        <v>35610</v>
      </c>
      <c r="J22" s="37">
        <v>423448</v>
      </c>
      <c r="K22" s="37">
        <v>3503</v>
      </c>
      <c r="L22" s="37">
        <v>31410</v>
      </c>
      <c r="M22" s="37">
        <v>376063</v>
      </c>
      <c r="N22" s="37">
        <v>3101</v>
      </c>
    </row>
    <row r="23" spans="1:14" s="36" customFormat="1" x14ac:dyDescent="0.25">
      <c r="A23" s="46" t="s">
        <v>24</v>
      </c>
      <c r="B23" s="47"/>
      <c r="C23" s="37">
        <f t="shared" ref="C23:N23" si="2">SUM(C22:C22)</f>
        <v>52</v>
      </c>
      <c r="D23" s="37">
        <f t="shared" si="2"/>
        <v>618</v>
      </c>
      <c r="E23" s="37">
        <f t="shared" si="2"/>
        <v>37</v>
      </c>
      <c r="F23" s="37">
        <f t="shared" si="2"/>
        <v>52</v>
      </c>
      <c r="G23" s="37">
        <f t="shared" si="2"/>
        <v>618</v>
      </c>
      <c r="H23" s="37">
        <f t="shared" si="2"/>
        <v>37</v>
      </c>
      <c r="I23" s="37">
        <f t="shared" si="2"/>
        <v>35610</v>
      </c>
      <c r="J23" s="37">
        <f t="shared" si="2"/>
        <v>423448</v>
      </c>
      <c r="K23" s="37">
        <f t="shared" si="2"/>
        <v>3503</v>
      </c>
      <c r="L23" s="37">
        <f t="shared" si="2"/>
        <v>31410</v>
      </c>
      <c r="M23" s="37">
        <f t="shared" si="2"/>
        <v>376063</v>
      </c>
      <c r="N23" s="37">
        <f t="shared" si="2"/>
        <v>3101</v>
      </c>
    </row>
    <row r="24" spans="1:14" s="36" customFormat="1" x14ac:dyDescent="0.25">
      <c r="A24" s="45">
        <v>13</v>
      </c>
      <c r="B24" s="37" t="s">
        <v>27</v>
      </c>
      <c r="C24" s="37">
        <v>59</v>
      </c>
      <c r="D24" s="37">
        <v>604</v>
      </c>
      <c r="E24" s="37">
        <v>10</v>
      </c>
      <c r="F24" s="37">
        <v>54</v>
      </c>
      <c r="G24" s="37">
        <v>552</v>
      </c>
      <c r="H24" s="37">
        <v>9</v>
      </c>
      <c r="I24" s="37">
        <v>44567</v>
      </c>
      <c r="J24" s="37">
        <v>445684</v>
      </c>
      <c r="K24" s="37">
        <v>6608</v>
      </c>
      <c r="L24" s="37">
        <v>42623</v>
      </c>
      <c r="M24" s="37">
        <v>438797</v>
      </c>
      <c r="N24" s="37">
        <v>6356</v>
      </c>
    </row>
    <row r="25" spans="1:14" s="36" customFormat="1" x14ac:dyDescent="0.25">
      <c r="A25" s="45">
        <v>14</v>
      </c>
      <c r="B25" s="37" t="s">
        <v>28</v>
      </c>
      <c r="C25" s="37">
        <v>149</v>
      </c>
      <c r="D25" s="37">
        <v>1517</v>
      </c>
      <c r="E25" s="37">
        <v>6</v>
      </c>
      <c r="F25" s="37">
        <v>142</v>
      </c>
      <c r="G25" s="37">
        <v>1407</v>
      </c>
      <c r="H25" s="37">
        <v>5</v>
      </c>
      <c r="I25" s="37">
        <v>15500</v>
      </c>
      <c r="J25" s="37">
        <v>156587</v>
      </c>
      <c r="K25" s="37">
        <v>1795</v>
      </c>
      <c r="L25" s="37">
        <v>14718</v>
      </c>
      <c r="M25" s="37">
        <v>154202</v>
      </c>
      <c r="N25" s="37">
        <v>1690</v>
      </c>
    </row>
    <row r="26" spans="1:14" s="36" customFormat="1" x14ac:dyDescent="0.25">
      <c r="A26" s="46" t="s">
        <v>24</v>
      </c>
      <c r="B26" s="47"/>
      <c r="C26" s="37">
        <f t="shared" ref="C26:N26" si="3">SUM(C24:C25)</f>
        <v>208</v>
      </c>
      <c r="D26" s="37">
        <f t="shared" si="3"/>
        <v>2121</v>
      </c>
      <c r="E26" s="37">
        <f t="shared" si="3"/>
        <v>16</v>
      </c>
      <c r="F26" s="37">
        <f t="shared" si="3"/>
        <v>196</v>
      </c>
      <c r="G26" s="37">
        <f t="shared" si="3"/>
        <v>1959</v>
      </c>
      <c r="H26" s="37">
        <f t="shared" si="3"/>
        <v>14</v>
      </c>
      <c r="I26" s="37">
        <f t="shared" si="3"/>
        <v>60067</v>
      </c>
      <c r="J26" s="37">
        <f t="shared" si="3"/>
        <v>602271</v>
      </c>
      <c r="K26" s="37">
        <f t="shared" si="3"/>
        <v>8403</v>
      </c>
      <c r="L26" s="37">
        <f t="shared" si="3"/>
        <v>57341</v>
      </c>
      <c r="M26" s="37">
        <f t="shared" si="3"/>
        <v>592999</v>
      </c>
      <c r="N26" s="37">
        <f t="shared" si="3"/>
        <v>8046</v>
      </c>
    </row>
    <row r="27" spans="1:14" s="36" customFormat="1" x14ac:dyDescent="0.25">
      <c r="A27" s="45">
        <v>15</v>
      </c>
      <c r="B27" s="37" t="s">
        <v>29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524</v>
      </c>
      <c r="J27" s="37">
        <v>7080</v>
      </c>
      <c r="K27" s="37">
        <v>90</v>
      </c>
      <c r="L27" s="37">
        <v>524</v>
      </c>
      <c r="M27" s="37">
        <v>7080</v>
      </c>
      <c r="N27" s="37">
        <v>90</v>
      </c>
    </row>
    <row r="28" spans="1:14" s="36" customFormat="1" x14ac:dyDescent="0.25">
      <c r="A28" s="45">
        <v>16</v>
      </c>
      <c r="B28" s="37" t="s">
        <v>30</v>
      </c>
      <c r="C28" s="37">
        <v>8</v>
      </c>
      <c r="D28" s="37">
        <v>93</v>
      </c>
      <c r="E28" s="37">
        <v>2</v>
      </c>
      <c r="F28" s="37">
        <v>6</v>
      </c>
      <c r="G28" s="37">
        <v>70</v>
      </c>
      <c r="H28" s="37">
        <v>1</v>
      </c>
      <c r="I28" s="37">
        <v>1750</v>
      </c>
      <c r="J28" s="37">
        <v>20881</v>
      </c>
      <c r="K28" s="37">
        <v>61</v>
      </c>
      <c r="L28" s="37">
        <v>1746</v>
      </c>
      <c r="M28" s="37">
        <v>20835</v>
      </c>
      <c r="N28" s="37">
        <v>60</v>
      </c>
    </row>
    <row r="29" spans="1:14" s="36" customFormat="1" x14ac:dyDescent="0.25">
      <c r="A29" s="46" t="s">
        <v>24</v>
      </c>
      <c r="B29" s="47"/>
      <c r="C29" s="37">
        <f t="shared" ref="C29:N29" si="4">SUM(C27:C28)</f>
        <v>8</v>
      </c>
      <c r="D29" s="37">
        <f t="shared" si="4"/>
        <v>93</v>
      </c>
      <c r="E29" s="37">
        <f t="shared" si="4"/>
        <v>2</v>
      </c>
      <c r="F29" s="37">
        <f t="shared" si="4"/>
        <v>6</v>
      </c>
      <c r="G29" s="37">
        <f t="shared" si="4"/>
        <v>70</v>
      </c>
      <c r="H29" s="37">
        <f t="shared" si="4"/>
        <v>1</v>
      </c>
      <c r="I29" s="37">
        <f t="shared" si="4"/>
        <v>2274</v>
      </c>
      <c r="J29" s="37">
        <f t="shared" si="4"/>
        <v>27961</v>
      </c>
      <c r="K29" s="37">
        <f t="shared" si="4"/>
        <v>151</v>
      </c>
      <c r="L29" s="37">
        <f t="shared" si="4"/>
        <v>2270</v>
      </c>
      <c r="M29" s="37">
        <f t="shared" si="4"/>
        <v>27915</v>
      </c>
      <c r="N29" s="37">
        <f t="shared" si="4"/>
        <v>150</v>
      </c>
    </row>
    <row r="30" spans="1:14" s="36" customFormat="1" x14ac:dyDescent="0.25">
      <c r="A30" s="46" t="s">
        <v>32</v>
      </c>
      <c r="B30" s="47"/>
      <c r="C30" s="39">
        <f t="shared" ref="C30:N30" si="5">SUM(C19+C21+C23+C26+C29)</f>
        <v>587</v>
      </c>
      <c r="D30" s="39">
        <f t="shared" si="5"/>
        <v>5735</v>
      </c>
      <c r="E30" s="39">
        <f t="shared" si="5"/>
        <v>143</v>
      </c>
      <c r="F30" s="39">
        <f t="shared" si="5"/>
        <v>548</v>
      </c>
      <c r="G30" s="39">
        <f t="shared" si="5"/>
        <v>5317</v>
      </c>
      <c r="H30" s="39">
        <f t="shared" si="5"/>
        <v>131</v>
      </c>
      <c r="I30" s="39">
        <f t="shared" si="5"/>
        <v>247381</v>
      </c>
      <c r="J30" s="39">
        <f t="shared" si="5"/>
        <v>2642901</v>
      </c>
      <c r="K30" s="39">
        <f t="shared" si="5"/>
        <v>31514</v>
      </c>
      <c r="L30" s="39">
        <f t="shared" si="5"/>
        <v>225902</v>
      </c>
      <c r="M30" s="39">
        <f t="shared" si="5"/>
        <v>2398120</v>
      </c>
      <c r="N30" s="39">
        <f t="shared" si="5"/>
        <v>27529</v>
      </c>
    </row>
    <row r="31" spans="1:14" s="36" customFormat="1" x14ac:dyDescent="0.25">
      <c r="A31" s="37"/>
      <c r="B31" s="37" t="s">
        <v>33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</row>
  </sheetData>
  <mergeCells count="17">
    <mergeCell ref="A1:N1"/>
    <mergeCell ref="A5:A7"/>
    <mergeCell ref="B5:B7"/>
    <mergeCell ref="A3:N3"/>
    <mergeCell ref="C4:N4"/>
    <mergeCell ref="C5:H5"/>
    <mergeCell ref="I5:N5"/>
    <mergeCell ref="L6:N6"/>
    <mergeCell ref="C6:E6"/>
    <mergeCell ref="F6:H6"/>
    <mergeCell ref="I6:K6"/>
    <mergeCell ref="A30:B30"/>
    <mergeCell ref="A19:B19"/>
    <mergeCell ref="A21:B21"/>
    <mergeCell ref="A23:B23"/>
    <mergeCell ref="A26:B26"/>
    <mergeCell ref="A29:B29"/>
  </mergeCells>
  <printOptions horizontalCentered="1" verticalCentered="1"/>
  <pageMargins left="0.59055118110236227" right="0.59055118110236227" top="0.39370078740157483" bottom="0.39370078740157483" header="0" footer="0"/>
  <pageSetup paperSize="9" scale="90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view="pageBreakPreview" topLeftCell="A10" zoomScale="80" zoomScalePageLayoutView="80" workbookViewId="0">
      <selection activeCell="A27" sqref="A27:A28"/>
    </sheetView>
  </sheetViews>
  <sheetFormatPr defaultColWidth="8.7109375" defaultRowHeight="15" x14ac:dyDescent="0.25"/>
  <cols>
    <col min="1" max="1" width="5.140625" customWidth="1"/>
    <col min="2" max="2" width="24.42578125" customWidth="1"/>
    <col min="3" max="3" width="8.140625" customWidth="1"/>
    <col min="4" max="4" width="13.28515625" customWidth="1"/>
    <col min="5" max="5" width="12.28515625" customWidth="1"/>
    <col min="6" max="6" width="12.42578125" customWidth="1"/>
    <col min="7" max="7" width="11.85546875" customWidth="1"/>
    <col min="8" max="8" width="9.7109375" customWidth="1"/>
    <col min="9" max="9" width="13.140625" customWidth="1"/>
    <col min="10" max="10" width="12.5703125" customWidth="1"/>
    <col min="11" max="11" width="11.85546875" customWidth="1"/>
    <col min="12" max="12" width="12.42578125" customWidth="1"/>
  </cols>
  <sheetData>
    <row r="1" spans="1:18" ht="27" x14ac:dyDescent="0.5">
      <c r="A1" s="48" t="s">
        <v>34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21"/>
      <c r="N1" s="21"/>
    </row>
    <row r="2" spans="1:18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8" ht="22.5" x14ac:dyDescent="0.45">
      <c r="A3" s="66" t="s">
        <v>60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22"/>
      <c r="N3" s="22"/>
    </row>
    <row r="4" spans="1:18" ht="18.75" x14ac:dyDescent="0.3">
      <c r="A4" s="67" t="s">
        <v>1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23"/>
      <c r="N4" s="23"/>
    </row>
    <row r="5" spans="1:18" s="3" customFormat="1" ht="18.75" hidden="1" x14ac:dyDescent="0.3">
      <c r="A5" s="2"/>
      <c r="B5" s="2"/>
      <c r="C5" s="2"/>
      <c r="D5" s="7"/>
      <c r="E5" s="7"/>
      <c r="F5" s="7"/>
      <c r="G5" s="7"/>
      <c r="H5" s="7"/>
      <c r="I5" s="2"/>
      <c r="J5" s="2"/>
      <c r="K5" s="2"/>
      <c r="L5" s="2"/>
    </row>
    <row r="6" spans="1:18" s="3" customFormat="1" ht="19.5" customHeight="1" x14ac:dyDescent="0.3">
      <c r="A6" s="49" t="s">
        <v>2</v>
      </c>
      <c r="B6" s="52" t="s">
        <v>3</v>
      </c>
      <c r="C6" s="68" t="s">
        <v>35</v>
      </c>
      <c r="D6" s="69"/>
      <c r="E6" s="69"/>
      <c r="F6" s="69"/>
      <c r="G6" s="70"/>
      <c r="H6" s="71" t="s">
        <v>36</v>
      </c>
      <c r="I6" s="72"/>
      <c r="J6" s="72"/>
      <c r="K6" s="72"/>
      <c r="L6" s="73"/>
    </row>
    <row r="7" spans="1:18" s="4" customFormat="1" ht="33" customHeight="1" x14ac:dyDescent="0.25">
      <c r="A7" s="50"/>
      <c r="B7" s="53"/>
      <c r="C7" s="63" t="s">
        <v>37</v>
      </c>
      <c r="D7" s="64"/>
      <c r="E7" s="65"/>
      <c r="F7" s="63" t="s">
        <v>38</v>
      </c>
      <c r="G7" s="65"/>
      <c r="H7" s="63" t="s">
        <v>39</v>
      </c>
      <c r="I7" s="64"/>
      <c r="J7" s="65"/>
      <c r="K7" s="63" t="s">
        <v>40</v>
      </c>
      <c r="L7" s="65"/>
    </row>
    <row r="8" spans="1:18" s="5" customFormat="1" ht="60.75" customHeight="1" x14ac:dyDescent="0.25">
      <c r="A8" s="51"/>
      <c r="B8" s="54"/>
      <c r="C8" s="20" t="s">
        <v>41</v>
      </c>
      <c r="D8" s="18" t="s">
        <v>42</v>
      </c>
      <c r="E8" s="19" t="s">
        <v>43</v>
      </c>
      <c r="F8" s="20" t="s">
        <v>44</v>
      </c>
      <c r="G8" s="19" t="s">
        <v>43</v>
      </c>
      <c r="H8" s="20" t="s">
        <v>41</v>
      </c>
      <c r="I8" s="18" t="s">
        <v>42</v>
      </c>
      <c r="J8" s="19" t="s">
        <v>43</v>
      </c>
      <c r="K8" s="20" t="s">
        <v>44</v>
      </c>
      <c r="L8" s="19" t="s">
        <v>43</v>
      </c>
      <c r="M8" s="17"/>
      <c r="N8" s="17"/>
      <c r="O8" s="17"/>
      <c r="P8" s="17"/>
      <c r="Q8" s="17"/>
      <c r="R8" s="17"/>
    </row>
    <row r="9" spans="1:18" x14ac:dyDescent="0.25">
      <c r="A9" s="45">
        <v>1</v>
      </c>
      <c r="B9" s="40" t="s">
        <v>13</v>
      </c>
      <c r="C9" s="40">
        <f>1783+776+17</f>
        <v>2576</v>
      </c>
      <c r="D9" s="40">
        <v>2535</v>
      </c>
      <c r="E9" s="40">
        <f>2873+900+40</f>
        <v>3813</v>
      </c>
      <c r="F9" s="40">
        <v>2085</v>
      </c>
      <c r="G9" s="40">
        <v>3136</v>
      </c>
      <c r="H9" s="40">
        <f>1783+776+17</f>
        <v>2576</v>
      </c>
      <c r="I9" s="40">
        <v>2535</v>
      </c>
      <c r="J9" s="40">
        <f>2873+900+40</f>
        <v>3813</v>
      </c>
      <c r="K9" s="40">
        <v>2085</v>
      </c>
      <c r="L9" s="40">
        <v>3136</v>
      </c>
    </row>
    <row r="10" spans="1:18" x14ac:dyDescent="0.25">
      <c r="A10" s="45">
        <v>2</v>
      </c>
      <c r="B10" s="40" t="s">
        <v>14</v>
      </c>
      <c r="C10" s="40">
        <v>242</v>
      </c>
      <c r="D10" s="40">
        <v>238</v>
      </c>
      <c r="E10" s="40">
        <v>270</v>
      </c>
      <c r="F10" s="40">
        <v>221</v>
      </c>
      <c r="G10" s="40">
        <v>251</v>
      </c>
      <c r="H10" s="40">
        <v>242</v>
      </c>
      <c r="I10" s="40">
        <v>238</v>
      </c>
      <c r="J10" s="40">
        <v>270</v>
      </c>
      <c r="K10" s="40">
        <v>221</v>
      </c>
      <c r="L10" s="40">
        <v>251</v>
      </c>
    </row>
    <row r="11" spans="1:18" x14ac:dyDescent="0.25">
      <c r="A11" s="45">
        <v>3</v>
      </c>
      <c r="B11" s="40" t="s">
        <v>15</v>
      </c>
      <c r="C11" s="40">
        <v>2</v>
      </c>
      <c r="D11" s="40">
        <v>2</v>
      </c>
      <c r="E11" s="40">
        <v>2</v>
      </c>
      <c r="F11" s="40">
        <v>2</v>
      </c>
      <c r="G11" s="40">
        <v>2</v>
      </c>
      <c r="H11" s="40">
        <v>2</v>
      </c>
      <c r="I11" s="40">
        <v>2</v>
      </c>
      <c r="J11" s="40">
        <v>2</v>
      </c>
      <c r="K11" s="40">
        <v>2</v>
      </c>
      <c r="L11" s="40">
        <v>2</v>
      </c>
    </row>
    <row r="12" spans="1:18" x14ac:dyDescent="0.25">
      <c r="A12" s="45">
        <v>4</v>
      </c>
      <c r="B12" s="40" t="s">
        <v>16</v>
      </c>
      <c r="C12" s="40">
        <f>3+25</f>
        <v>28</v>
      </c>
      <c r="D12" s="40">
        <f>3+25</f>
        <v>28</v>
      </c>
      <c r="E12" s="40">
        <f>3+16</f>
        <v>19</v>
      </c>
      <c r="F12" s="40">
        <v>26</v>
      </c>
      <c r="G12" s="40">
        <v>18</v>
      </c>
      <c r="H12" s="40">
        <f>3+25</f>
        <v>28</v>
      </c>
      <c r="I12" s="40">
        <f>3+25</f>
        <v>28</v>
      </c>
      <c r="J12" s="40">
        <f>3+16</f>
        <v>19</v>
      </c>
      <c r="K12" s="40">
        <v>26</v>
      </c>
      <c r="L12" s="40">
        <v>18</v>
      </c>
    </row>
    <row r="13" spans="1:18" x14ac:dyDescent="0.25">
      <c r="A13" s="45">
        <v>5</v>
      </c>
      <c r="B13" s="40" t="s">
        <v>17</v>
      </c>
      <c r="C13" s="40">
        <v>201</v>
      </c>
      <c r="D13" s="40">
        <v>197</v>
      </c>
      <c r="E13" s="40">
        <v>301</v>
      </c>
      <c r="F13" s="40">
        <v>148</v>
      </c>
      <c r="G13" s="40">
        <v>226</v>
      </c>
      <c r="H13" s="40">
        <v>201</v>
      </c>
      <c r="I13" s="40">
        <v>197</v>
      </c>
      <c r="J13" s="40">
        <v>301</v>
      </c>
      <c r="K13" s="40">
        <v>148</v>
      </c>
      <c r="L13" s="40">
        <v>226</v>
      </c>
    </row>
    <row r="14" spans="1:18" x14ac:dyDescent="0.25">
      <c r="A14" s="45">
        <v>6</v>
      </c>
      <c r="B14" s="40" t="s">
        <v>18</v>
      </c>
      <c r="C14" s="40">
        <v>27</v>
      </c>
      <c r="D14" s="40">
        <v>27</v>
      </c>
      <c r="E14" s="40">
        <v>48</v>
      </c>
      <c r="F14" s="40">
        <v>18</v>
      </c>
      <c r="G14" s="40">
        <v>32</v>
      </c>
      <c r="H14" s="40">
        <v>27</v>
      </c>
      <c r="I14" s="40">
        <v>27</v>
      </c>
      <c r="J14" s="40">
        <v>48</v>
      </c>
      <c r="K14" s="40">
        <v>18</v>
      </c>
      <c r="L14" s="40">
        <v>32</v>
      </c>
    </row>
    <row r="15" spans="1:18" x14ac:dyDescent="0.25">
      <c r="A15" s="45">
        <v>7</v>
      </c>
      <c r="B15" s="40" t="s">
        <v>19</v>
      </c>
      <c r="C15" s="40">
        <v>14</v>
      </c>
      <c r="D15" s="40">
        <v>14</v>
      </c>
      <c r="E15" s="40">
        <v>20</v>
      </c>
      <c r="F15" s="40">
        <v>13</v>
      </c>
      <c r="G15" s="40">
        <v>13</v>
      </c>
      <c r="H15" s="40">
        <v>14</v>
      </c>
      <c r="I15" s="40">
        <v>14</v>
      </c>
      <c r="J15" s="40">
        <v>20</v>
      </c>
      <c r="K15" s="40">
        <v>13</v>
      </c>
      <c r="L15" s="40">
        <v>13</v>
      </c>
    </row>
    <row r="16" spans="1:18" x14ac:dyDescent="0.25">
      <c r="A16" s="45">
        <v>8</v>
      </c>
      <c r="B16" s="40" t="s">
        <v>20</v>
      </c>
      <c r="C16" s="40">
        <f>19+8</f>
        <v>27</v>
      </c>
      <c r="D16" s="40">
        <v>27</v>
      </c>
      <c r="E16" s="40">
        <f>14+12</f>
        <v>26</v>
      </c>
      <c r="F16" s="40">
        <v>21</v>
      </c>
      <c r="G16" s="40">
        <v>20</v>
      </c>
      <c r="H16" s="40">
        <f>19+8</f>
        <v>27</v>
      </c>
      <c r="I16" s="40">
        <v>27</v>
      </c>
      <c r="J16" s="40">
        <f>14+12</f>
        <v>26</v>
      </c>
      <c r="K16" s="40">
        <v>21</v>
      </c>
      <c r="L16" s="40">
        <v>20</v>
      </c>
    </row>
    <row r="17" spans="1:12" x14ac:dyDescent="0.25">
      <c r="A17" s="45">
        <v>9</v>
      </c>
      <c r="B17" s="40" t="s">
        <v>22</v>
      </c>
      <c r="C17" s="40">
        <f>33+148</f>
        <v>181</v>
      </c>
      <c r="D17" s="40">
        <v>175</v>
      </c>
      <c r="E17" s="40">
        <f>62+396</f>
        <v>458</v>
      </c>
      <c r="F17" s="40">
        <v>122</v>
      </c>
      <c r="G17" s="40">
        <v>319</v>
      </c>
      <c r="H17" s="40">
        <f>33+148</f>
        <v>181</v>
      </c>
      <c r="I17" s="40">
        <v>175</v>
      </c>
      <c r="J17" s="40">
        <f>62+396</f>
        <v>458</v>
      </c>
      <c r="K17" s="40">
        <v>122</v>
      </c>
      <c r="L17" s="40">
        <v>319</v>
      </c>
    </row>
    <row r="18" spans="1:12" x14ac:dyDescent="0.25">
      <c r="A18" s="45">
        <v>10</v>
      </c>
      <c r="B18" s="40" t="s">
        <v>23</v>
      </c>
      <c r="C18" s="40">
        <v>22</v>
      </c>
      <c r="D18" s="40">
        <v>22</v>
      </c>
      <c r="E18" s="40">
        <v>17</v>
      </c>
      <c r="F18" s="40">
        <v>11</v>
      </c>
      <c r="G18" s="40">
        <v>8</v>
      </c>
      <c r="H18" s="40">
        <v>22</v>
      </c>
      <c r="I18" s="40">
        <v>22</v>
      </c>
      <c r="J18" s="40">
        <v>17</v>
      </c>
      <c r="K18" s="40">
        <v>11</v>
      </c>
      <c r="L18" s="40">
        <v>8</v>
      </c>
    </row>
    <row r="19" spans="1:12" s="36" customFormat="1" x14ac:dyDescent="0.25">
      <c r="A19" s="46" t="s">
        <v>24</v>
      </c>
      <c r="B19" s="47"/>
      <c r="C19" s="40">
        <f t="shared" ref="C19:L19" si="0">SUM(C9:C18)</f>
        <v>3320</v>
      </c>
      <c r="D19" s="40">
        <f t="shared" si="0"/>
        <v>3265</v>
      </c>
      <c r="E19" s="40">
        <f t="shared" si="0"/>
        <v>4974</v>
      </c>
      <c r="F19" s="40">
        <f t="shared" si="0"/>
        <v>2667</v>
      </c>
      <c r="G19" s="40">
        <f t="shared" si="0"/>
        <v>4025</v>
      </c>
      <c r="H19" s="40">
        <f t="shared" si="0"/>
        <v>3320</v>
      </c>
      <c r="I19" s="40">
        <f t="shared" si="0"/>
        <v>3265</v>
      </c>
      <c r="J19" s="40">
        <f t="shared" si="0"/>
        <v>4974</v>
      </c>
      <c r="K19" s="40">
        <f t="shared" si="0"/>
        <v>2667</v>
      </c>
      <c r="L19" s="40">
        <f t="shared" si="0"/>
        <v>4025</v>
      </c>
    </row>
    <row r="20" spans="1:12" x14ac:dyDescent="0.25">
      <c r="A20" s="45">
        <v>11</v>
      </c>
      <c r="B20" s="40" t="s">
        <v>25</v>
      </c>
      <c r="C20" s="40">
        <v>641</v>
      </c>
      <c r="D20" s="40">
        <v>621</v>
      </c>
      <c r="E20" s="40">
        <v>1072</v>
      </c>
      <c r="F20" s="40">
        <v>350</v>
      </c>
      <c r="G20" s="40">
        <v>604</v>
      </c>
      <c r="H20" s="40">
        <v>641</v>
      </c>
      <c r="I20" s="40">
        <v>621</v>
      </c>
      <c r="J20" s="40">
        <v>1072</v>
      </c>
      <c r="K20" s="40">
        <v>350</v>
      </c>
      <c r="L20" s="40">
        <v>604</v>
      </c>
    </row>
    <row r="21" spans="1:12" s="36" customFormat="1" x14ac:dyDescent="0.25">
      <c r="A21" s="46" t="s">
        <v>24</v>
      </c>
      <c r="B21" s="47"/>
      <c r="C21" s="40">
        <f t="shared" ref="C21:L21" si="1">SUM(C20:C20)</f>
        <v>641</v>
      </c>
      <c r="D21" s="40">
        <f t="shared" si="1"/>
        <v>621</v>
      </c>
      <c r="E21" s="40">
        <f t="shared" si="1"/>
        <v>1072</v>
      </c>
      <c r="F21" s="40">
        <f t="shared" si="1"/>
        <v>350</v>
      </c>
      <c r="G21" s="40">
        <f t="shared" si="1"/>
        <v>604</v>
      </c>
      <c r="H21" s="40">
        <f t="shared" si="1"/>
        <v>641</v>
      </c>
      <c r="I21" s="40">
        <f t="shared" si="1"/>
        <v>621</v>
      </c>
      <c r="J21" s="40">
        <f t="shared" si="1"/>
        <v>1072</v>
      </c>
      <c r="K21" s="40">
        <f t="shared" si="1"/>
        <v>350</v>
      </c>
      <c r="L21" s="40">
        <f t="shared" si="1"/>
        <v>604</v>
      </c>
    </row>
    <row r="22" spans="1:12" x14ac:dyDescent="0.25">
      <c r="A22" s="45">
        <v>12</v>
      </c>
      <c r="B22" s="40" t="s">
        <v>26</v>
      </c>
      <c r="C22" s="40">
        <v>366</v>
      </c>
      <c r="D22" s="40">
        <v>353</v>
      </c>
      <c r="E22" s="40">
        <v>360</v>
      </c>
      <c r="F22" s="40">
        <v>294</v>
      </c>
      <c r="G22" s="40">
        <v>300</v>
      </c>
      <c r="H22" s="40">
        <v>366</v>
      </c>
      <c r="I22" s="40">
        <v>353</v>
      </c>
      <c r="J22" s="40">
        <v>360</v>
      </c>
      <c r="K22" s="40">
        <v>294</v>
      </c>
      <c r="L22" s="40">
        <v>300</v>
      </c>
    </row>
    <row r="23" spans="1:12" s="36" customFormat="1" x14ac:dyDescent="0.25">
      <c r="A23" s="46" t="s">
        <v>24</v>
      </c>
      <c r="B23" s="47"/>
      <c r="C23" s="40">
        <f t="shared" ref="C23:L23" si="2">SUM(C22:C22)</f>
        <v>366</v>
      </c>
      <c r="D23" s="40">
        <f t="shared" si="2"/>
        <v>353</v>
      </c>
      <c r="E23" s="40">
        <f t="shared" si="2"/>
        <v>360</v>
      </c>
      <c r="F23" s="40">
        <f>SUM(F22)</f>
        <v>294</v>
      </c>
      <c r="G23" s="40">
        <f>SUM(G22)</f>
        <v>300</v>
      </c>
      <c r="H23" s="40">
        <f t="shared" si="2"/>
        <v>366</v>
      </c>
      <c r="I23" s="40">
        <f t="shared" si="2"/>
        <v>353</v>
      </c>
      <c r="J23" s="40">
        <f t="shared" si="2"/>
        <v>360</v>
      </c>
      <c r="K23" s="40">
        <f t="shared" si="2"/>
        <v>294</v>
      </c>
      <c r="L23" s="40">
        <f t="shared" si="2"/>
        <v>300</v>
      </c>
    </row>
    <row r="24" spans="1:12" x14ac:dyDescent="0.25">
      <c r="A24" s="45">
        <v>13</v>
      </c>
      <c r="B24" s="40" t="s">
        <v>27</v>
      </c>
      <c r="C24" s="40">
        <f>538+486</f>
        <v>1024</v>
      </c>
      <c r="D24" s="40">
        <v>923</v>
      </c>
      <c r="E24" s="40">
        <f>548+613</f>
        <v>1161</v>
      </c>
      <c r="F24" s="40">
        <v>852</v>
      </c>
      <c r="G24" s="40">
        <v>1072</v>
      </c>
      <c r="H24" s="40">
        <f>538+486</f>
        <v>1024</v>
      </c>
      <c r="I24" s="40">
        <v>923</v>
      </c>
      <c r="J24" s="40">
        <f>547+614</f>
        <v>1161</v>
      </c>
      <c r="K24" s="40">
        <v>852</v>
      </c>
      <c r="L24" s="40">
        <v>1072</v>
      </c>
    </row>
    <row r="25" spans="1:12" x14ac:dyDescent="0.25">
      <c r="A25" s="45">
        <v>14</v>
      </c>
      <c r="B25" s="40" t="s">
        <v>28</v>
      </c>
      <c r="C25" s="40">
        <v>178</v>
      </c>
      <c r="D25" s="40">
        <v>173</v>
      </c>
      <c r="E25" s="40">
        <v>181</v>
      </c>
      <c r="F25" s="40">
        <v>154</v>
      </c>
      <c r="G25" s="40">
        <v>161</v>
      </c>
      <c r="H25" s="40">
        <v>178</v>
      </c>
      <c r="I25" s="40">
        <v>173</v>
      </c>
      <c r="J25" s="40">
        <v>181</v>
      </c>
      <c r="K25" s="40">
        <v>154</v>
      </c>
      <c r="L25" s="40">
        <v>161</v>
      </c>
    </row>
    <row r="26" spans="1:12" s="36" customFormat="1" x14ac:dyDescent="0.25">
      <c r="A26" s="46" t="s">
        <v>24</v>
      </c>
      <c r="B26" s="47"/>
      <c r="C26" s="40">
        <f t="shared" ref="C26:L26" si="3">SUM(C24:C25)</f>
        <v>1202</v>
      </c>
      <c r="D26" s="40">
        <f t="shared" si="3"/>
        <v>1096</v>
      </c>
      <c r="E26" s="40">
        <f t="shared" si="3"/>
        <v>1342</v>
      </c>
      <c r="F26" s="40">
        <f t="shared" si="3"/>
        <v>1006</v>
      </c>
      <c r="G26" s="40">
        <f t="shared" si="3"/>
        <v>1233</v>
      </c>
      <c r="H26" s="40">
        <f t="shared" si="3"/>
        <v>1202</v>
      </c>
      <c r="I26" s="40">
        <f t="shared" si="3"/>
        <v>1096</v>
      </c>
      <c r="J26" s="40">
        <f t="shared" si="3"/>
        <v>1342</v>
      </c>
      <c r="K26" s="40">
        <f t="shared" si="3"/>
        <v>1006</v>
      </c>
      <c r="L26" s="40">
        <f t="shared" si="3"/>
        <v>1233</v>
      </c>
    </row>
    <row r="27" spans="1:12" x14ac:dyDescent="0.25">
      <c r="A27" s="45">
        <v>15</v>
      </c>
      <c r="B27" s="40" t="s">
        <v>29</v>
      </c>
      <c r="C27" s="40">
        <v>42</v>
      </c>
      <c r="D27" s="40">
        <v>42</v>
      </c>
      <c r="E27" s="40">
        <v>14</v>
      </c>
      <c r="F27" s="40">
        <v>32</v>
      </c>
      <c r="G27" s="40">
        <v>11</v>
      </c>
      <c r="H27" s="40">
        <v>42</v>
      </c>
      <c r="I27" s="40">
        <v>42</v>
      </c>
      <c r="J27" s="40">
        <v>14</v>
      </c>
      <c r="K27" s="40">
        <v>32</v>
      </c>
      <c r="L27" s="40">
        <v>11</v>
      </c>
    </row>
    <row r="28" spans="1:12" x14ac:dyDescent="0.25">
      <c r="A28" s="45">
        <v>16</v>
      </c>
      <c r="B28" s="40" t="s">
        <v>30</v>
      </c>
      <c r="C28" s="40">
        <v>132</v>
      </c>
      <c r="D28" s="40">
        <v>132</v>
      </c>
      <c r="E28" s="40">
        <v>234</v>
      </c>
      <c r="F28" s="40">
        <v>124</v>
      </c>
      <c r="G28" s="40">
        <v>220</v>
      </c>
      <c r="H28" s="40">
        <v>132</v>
      </c>
      <c r="I28" s="40">
        <v>132</v>
      </c>
      <c r="J28" s="40">
        <v>234</v>
      </c>
      <c r="K28" s="40">
        <v>124</v>
      </c>
      <c r="L28" s="40">
        <v>220</v>
      </c>
    </row>
    <row r="29" spans="1:12" s="36" customFormat="1" x14ac:dyDescent="0.25">
      <c r="A29" s="46" t="s">
        <v>24</v>
      </c>
      <c r="B29" s="47"/>
      <c r="C29" s="40">
        <f t="shared" ref="C29:L29" si="4">SUM(C27:C28)</f>
        <v>174</v>
      </c>
      <c r="D29" s="40">
        <f t="shared" si="4"/>
        <v>174</v>
      </c>
      <c r="E29" s="40">
        <f t="shared" si="4"/>
        <v>248</v>
      </c>
      <c r="F29" s="40">
        <f t="shared" si="4"/>
        <v>156</v>
      </c>
      <c r="G29" s="40">
        <f t="shared" si="4"/>
        <v>231</v>
      </c>
      <c r="H29" s="40">
        <f t="shared" si="4"/>
        <v>174</v>
      </c>
      <c r="I29" s="40">
        <f t="shared" si="4"/>
        <v>174</v>
      </c>
      <c r="J29" s="40">
        <f t="shared" si="4"/>
        <v>248</v>
      </c>
      <c r="K29" s="40">
        <f t="shared" si="4"/>
        <v>156</v>
      </c>
      <c r="L29" s="40">
        <f t="shared" si="4"/>
        <v>231</v>
      </c>
    </row>
    <row r="30" spans="1:12" s="36" customFormat="1" x14ac:dyDescent="0.25">
      <c r="A30" s="46" t="s">
        <v>32</v>
      </c>
      <c r="B30" s="47"/>
      <c r="C30" s="40">
        <f>SUM(C19+C21+C23+C26+C29)</f>
        <v>5703</v>
      </c>
      <c r="D30" s="40">
        <f t="shared" ref="D30:L30" si="5">SUM(D19+D21+D23+D26+D29)</f>
        <v>5509</v>
      </c>
      <c r="E30" s="40">
        <f t="shared" si="5"/>
        <v>7996</v>
      </c>
      <c r="F30" s="40">
        <f t="shared" si="5"/>
        <v>4473</v>
      </c>
      <c r="G30" s="40">
        <f t="shared" si="5"/>
        <v>6393</v>
      </c>
      <c r="H30" s="40">
        <f t="shared" si="5"/>
        <v>5703</v>
      </c>
      <c r="I30" s="40">
        <f t="shared" si="5"/>
        <v>5509</v>
      </c>
      <c r="J30" s="40">
        <f t="shared" si="5"/>
        <v>7996</v>
      </c>
      <c r="K30" s="40">
        <f t="shared" si="5"/>
        <v>4473</v>
      </c>
      <c r="L30" s="40">
        <f t="shared" si="5"/>
        <v>6393</v>
      </c>
    </row>
    <row r="31" spans="1:12" s="36" customFormat="1" x14ac:dyDescent="0.25">
      <c r="A31" s="40"/>
      <c r="B31" s="40" t="s">
        <v>33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</row>
  </sheetData>
  <mergeCells count="17">
    <mergeCell ref="A1:L1"/>
    <mergeCell ref="C7:E7"/>
    <mergeCell ref="A6:A8"/>
    <mergeCell ref="B6:B8"/>
    <mergeCell ref="A3:L3"/>
    <mergeCell ref="A4:L4"/>
    <mergeCell ref="F7:G7"/>
    <mergeCell ref="H7:J7"/>
    <mergeCell ref="K7:L7"/>
    <mergeCell ref="C6:G6"/>
    <mergeCell ref="H6:L6"/>
    <mergeCell ref="A30:B30"/>
    <mergeCell ref="A19:B19"/>
    <mergeCell ref="A21:B21"/>
    <mergeCell ref="A23:B23"/>
    <mergeCell ref="A26:B26"/>
    <mergeCell ref="A29:B29"/>
  </mergeCells>
  <printOptions horizontalCentered="1" verticalCentered="1"/>
  <pageMargins left="0.59055118110236227" right="0.59055118110236227" top="0.39370078740157483" bottom="0.39370078740157483" header="0" footer="0"/>
  <pageSetup paperSize="9" scale="90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1"/>
  <sheetViews>
    <sheetView view="pageBreakPreview" topLeftCell="A9" zoomScale="70" zoomScaleSheetLayoutView="70" zoomScalePageLayoutView="90" workbookViewId="0">
      <selection activeCell="A27" sqref="A27:A28"/>
    </sheetView>
  </sheetViews>
  <sheetFormatPr defaultColWidth="8.7109375" defaultRowHeight="15" x14ac:dyDescent="0.25"/>
  <cols>
    <col min="1" max="1" width="6.5703125" customWidth="1"/>
    <col min="2" max="2" width="32" bestFit="1" customWidth="1"/>
    <col min="3" max="3" width="8.7109375" style="8" customWidth="1"/>
    <col min="4" max="4" width="9.140625" style="8" customWidth="1"/>
    <col min="5" max="5" width="8.42578125" style="8" customWidth="1"/>
    <col min="6" max="6" width="9.5703125" style="8" customWidth="1"/>
    <col min="7" max="7" width="9" style="8" customWidth="1"/>
    <col min="8" max="8" width="9.140625" style="8" customWidth="1"/>
    <col min="9" max="9" width="8" style="8" customWidth="1"/>
    <col min="10" max="10" width="8.85546875" style="8" customWidth="1"/>
    <col min="11" max="11" width="7.85546875" style="8" customWidth="1"/>
    <col min="12" max="12" width="15.42578125" style="8" customWidth="1"/>
    <col min="13" max="13" width="8.42578125" style="8" customWidth="1"/>
    <col min="14" max="14" width="14.42578125" style="8" customWidth="1"/>
    <col min="15" max="15" width="9" customWidth="1"/>
    <col min="16" max="16" width="12.85546875" customWidth="1"/>
    <col min="17" max="17" width="8.140625" customWidth="1"/>
    <col min="18" max="18" width="14.85546875" customWidth="1"/>
  </cols>
  <sheetData>
    <row r="1" spans="1:18" ht="31.5" x14ac:dyDescent="0.6">
      <c r="A1" s="80" t="s">
        <v>45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</row>
    <row r="2" spans="1:18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O2" s="1"/>
      <c r="P2" s="16"/>
      <c r="Q2" s="1"/>
      <c r="R2" s="1"/>
    </row>
    <row r="3" spans="1:18" ht="25.5" thickBot="1" x14ac:dyDescent="0.55000000000000004">
      <c r="A3" s="91" t="s">
        <v>61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</row>
    <row r="4" spans="1:18" ht="19.5" hidden="1" thickBot="1" x14ac:dyDescent="0.35">
      <c r="A4" s="1"/>
      <c r="B4" s="13"/>
      <c r="C4" s="9"/>
      <c r="D4" s="9"/>
      <c r="E4" s="9"/>
      <c r="F4" s="6"/>
      <c r="G4" s="6"/>
      <c r="H4" s="6"/>
      <c r="I4" s="6"/>
      <c r="J4" s="6"/>
      <c r="K4" s="6"/>
      <c r="L4" s="6"/>
      <c r="M4" s="6"/>
      <c r="N4" s="6"/>
      <c r="O4" s="1"/>
      <c r="P4" s="1"/>
      <c r="Q4" s="1"/>
      <c r="R4" s="1"/>
    </row>
    <row r="5" spans="1:18" ht="19.5" hidden="1" thickBot="1" x14ac:dyDescent="0.35">
      <c r="A5" s="1"/>
      <c r="B5" s="1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81" t="s">
        <v>46</v>
      </c>
      <c r="P5" s="81"/>
      <c r="Q5" s="81"/>
      <c r="R5" s="81"/>
    </row>
    <row r="6" spans="1:18" s="10" customFormat="1" ht="20.25" customHeight="1" thickBot="1" x14ac:dyDescent="0.35">
      <c r="A6" s="74" t="s">
        <v>2</v>
      </c>
      <c r="B6" s="92" t="s">
        <v>3</v>
      </c>
      <c r="C6" s="82" t="s">
        <v>47</v>
      </c>
      <c r="D6" s="83"/>
      <c r="E6" s="83"/>
      <c r="F6" s="83"/>
      <c r="G6" s="83"/>
      <c r="H6" s="83"/>
      <c r="I6" s="83"/>
      <c r="J6" s="84"/>
      <c r="K6" s="85" t="s">
        <v>48</v>
      </c>
      <c r="L6" s="86"/>
      <c r="M6" s="86"/>
      <c r="N6" s="86"/>
      <c r="O6" s="86"/>
      <c r="P6" s="86"/>
      <c r="Q6" s="86"/>
      <c r="R6" s="87"/>
    </row>
    <row r="7" spans="1:18" s="11" customFormat="1" ht="45" customHeight="1" x14ac:dyDescent="0.25">
      <c r="A7" s="75"/>
      <c r="B7" s="93"/>
      <c r="C7" s="88" t="s">
        <v>49</v>
      </c>
      <c r="D7" s="89"/>
      <c r="E7" s="89"/>
      <c r="F7" s="90"/>
      <c r="G7" s="88" t="s">
        <v>38</v>
      </c>
      <c r="H7" s="89"/>
      <c r="I7" s="89"/>
      <c r="J7" s="90"/>
      <c r="K7" s="88" t="s">
        <v>50</v>
      </c>
      <c r="L7" s="89"/>
      <c r="M7" s="89"/>
      <c r="N7" s="90"/>
      <c r="O7" s="77" t="s">
        <v>40</v>
      </c>
      <c r="P7" s="78"/>
      <c r="Q7" s="78"/>
      <c r="R7" s="79"/>
    </row>
    <row r="8" spans="1:18" s="12" customFormat="1" ht="75.75" thickBot="1" x14ac:dyDescent="0.3">
      <c r="A8" s="76"/>
      <c r="B8" s="94"/>
      <c r="C8" s="27" t="s">
        <v>10</v>
      </c>
      <c r="D8" s="25" t="s">
        <v>51</v>
      </c>
      <c r="E8" s="25" t="s">
        <v>52</v>
      </c>
      <c r="F8" s="26" t="s">
        <v>51</v>
      </c>
      <c r="G8" s="27" t="s">
        <v>10</v>
      </c>
      <c r="H8" s="25" t="s">
        <v>51</v>
      </c>
      <c r="I8" s="25" t="s">
        <v>52</v>
      </c>
      <c r="J8" s="26" t="s">
        <v>51</v>
      </c>
      <c r="K8" s="27" t="s">
        <v>10</v>
      </c>
      <c r="L8" s="25" t="s">
        <v>51</v>
      </c>
      <c r="M8" s="25" t="s">
        <v>52</v>
      </c>
      <c r="N8" s="26" t="s">
        <v>51</v>
      </c>
      <c r="O8" s="27" t="s">
        <v>10</v>
      </c>
      <c r="P8" s="25" t="s">
        <v>51</v>
      </c>
      <c r="Q8" s="25" t="s">
        <v>52</v>
      </c>
      <c r="R8" s="26" t="s">
        <v>51</v>
      </c>
    </row>
    <row r="9" spans="1:18" x14ac:dyDescent="0.25">
      <c r="A9" s="45">
        <v>1</v>
      </c>
      <c r="B9" s="40" t="s">
        <v>13</v>
      </c>
      <c r="C9" s="43">
        <f>1423+679+14</f>
        <v>2116</v>
      </c>
      <c r="D9" s="43">
        <f>1359+659+14</f>
        <v>2032</v>
      </c>
      <c r="E9" s="43">
        <f>545+208+5</f>
        <v>758</v>
      </c>
      <c r="F9" s="43">
        <f>460+180+3</f>
        <v>643</v>
      </c>
      <c r="G9" s="43">
        <v>2024</v>
      </c>
      <c r="H9" s="43">
        <v>1956</v>
      </c>
      <c r="I9" s="43">
        <v>745</v>
      </c>
      <c r="J9" s="43">
        <v>628</v>
      </c>
      <c r="K9" s="43">
        <f>1423+679+14</f>
        <v>2116</v>
      </c>
      <c r="L9" s="43">
        <f>1359+659+14</f>
        <v>2032</v>
      </c>
      <c r="M9" s="43">
        <f>545+208+5</f>
        <v>758</v>
      </c>
      <c r="N9" s="43">
        <f>460+180+3</f>
        <v>643</v>
      </c>
      <c r="O9" s="43">
        <v>2024</v>
      </c>
      <c r="P9" s="43">
        <v>1956</v>
      </c>
      <c r="Q9" s="43">
        <v>745</v>
      </c>
      <c r="R9" s="43">
        <v>628</v>
      </c>
    </row>
    <row r="10" spans="1:18" x14ac:dyDescent="0.25">
      <c r="A10" s="45">
        <v>2</v>
      </c>
      <c r="B10" s="40" t="s">
        <v>14</v>
      </c>
      <c r="C10" s="43">
        <v>237</v>
      </c>
      <c r="D10" s="43">
        <v>259</v>
      </c>
      <c r="E10" s="43">
        <v>76</v>
      </c>
      <c r="F10" s="43">
        <v>56</v>
      </c>
      <c r="G10" s="43">
        <v>6</v>
      </c>
      <c r="H10" s="43">
        <v>13</v>
      </c>
      <c r="I10" s="43">
        <v>56</v>
      </c>
      <c r="J10" s="43">
        <v>44</v>
      </c>
      <c r="K10" s="43">
        <v>237</v>
      </c>
      <c r="L10" s="43">
        <v>259</v>
      </c>
      <c r="M10" s="43">
        <v>76</v>
      </c>
      <c r="N10" s="43">
        <v>56</v>
      </c>
      <c r="O10" s="43">
        <v>6</v>
      </c>
      <c r="P10" s="43">
        <v>13</v>
      </c>
      <c r="Q10" s="43">
        <v>56</v>
      </c>
      <c r="R10" s="43">
        <v>44</v>
      </c>
    </row>
    <row r="11" spans="1:18" x14ac:dyDescent="0.25">
      <c r="A11" s="45">
        <v>3</v>
      </c>
      <c r="B11" s="40" t="s">
        <v>15</v>
      </c>
      <c r="C11" s="43">
        <v>2</v>
      </c>
      <c r="D11" s="43">
        <v>2</v>
      </c>
      <c r="E11" s="43">
        <v>1</v>
      </c>
      <c r="F11" s="43">
        <v>1</v>
      </c>
      <c r="G11" s="43">
        <v>93</v>
      </c>
      <c r="H11" s="43">
        <v>84</v>
      </c>
      <c r="I11" s="43">
        <v>0</v>
      </c>
      <c r="J11" s="43">
        <v>0</v>
      </c>
      <c r="K11" s="43">
        <v>2</v>
      </c>
      <c r="L11" s="43">
        <v>2</v>
      </c>
      <c r="M11" s="43">
        <v>1</v>
      </c>
      <c r="N11" s="43">
        <v>1</v>
      </c>
      <c r="O11" s="43">
        <v>93</v>
      </c>
      <c r="P11" s="43">
        <v>84</v>
      </c>
      <c r="Q11" s="43">
        <v>0</v>
      </c>
      <c r="R11" s="43">
        <v>0</v>
      </c>
    </row>
    <row r="12" spans="1:18" x14ac:dyDescent="0.25">
      <c r="A12" s="45">
        <v>4</v>
      </c>
      <c r="B12" s="40" t="s">
        <v>16</v>
      </c>
      <c r="C12" s="43">
        <v>25</v>
      </c>
      <c r="D12" s="43">
        <v>26</v>
      </c>
      <c r="E12" s="43">
        <v>4</v>
      </c>
      <c r="F12" s="43">
        <v>4</v>
      </c>
      <c r="G12" s="43">
        <v>15</v>
      </c>
      <c r="H12" s="43">
        <v>12</v>
      </c>
      <c r="I12" s="43">
        <v>4</v>
      </c>
      <c r="J12" s="43">
        <v>4</v>
      </c>
      <c r="K12" s="43">
        <v>25</v>
      </c>
      <c r="L12" s="43">
        <v>26</v>
      </c>
      <c r="M12" s="43">
        <v>4</v>
      </c>
      <c r="N12" s="43">
        <v>4</v>
      </c>
      <c r="O12" s="43">
        <v>15</v>
      </c>
      <c r="P12" s="43">
        <v>12</v>
      </c>
      <c r="Q12" s="43">
        <v>4</v>
      </c>
      <c r="R12" s="43">
        <v>4</v>
      </c>
    </row>
    <row r="13" spans="1:18" x14ac:dyDescent="0.25">
      <c r="A13" s="45">
        <v>5</v>
      </c>
      <c r="B13" s="40" t="s">
        <v>17</v>
      </c>
      <c r="C13" s="43">
        <v>179</v>
      </c>
      <c r="D13" s="43">
        <v>207</v>
      </c>
      <c r="E13" s="43">
        <v>70</v>
      </c>
      <c r="F13" s="43">
        <v>58</v>
      </c>
      <c r="G13" s="43">
        <v>165</v>
      </c>
      <c r="H13" s="43">
        <v>172</v>
      </c>
      <c r="I13" s="43">
        <v>64</v>
      </c>
      <c r="J13" s="43">
        <v>52</v>
      </c>
      <c r="K13" s="43">
        <v>179</v>
      </c>
      <c r="L13" s="43">
        <v>207</v>
      </c>
      <c r="M13" s="43">
        <v>70</v>
      </c>
      <c r="N13" s="43">
        <v>58</v>
      </c>
      <c r="O13" s="43">
        <v>165</v>
      </c>
      <c r="P13" s="43">
        <v>172</v>
      </c>
      <c r="Q13" s="43">
        <v>64</v>
      </c>
      <c r="R13" s="43">
        <v>52</v>
      </c>
    </row>
    <row r="14" spans="1:18" x14ac:dyDescent="0.25">
      <c r="A14" s="45">
        <v>6</v>
      </c>
      <c r="B14" s="40" t="s">
        <v>18</v>
      </c>
      <c r="C14" s="43">
        <v>27</v>
      </c>
      <c r="D14" s="43">
        <v>48</v>
      </c>
      <c r="E14" s="43">
        <v>3</v>
      </c>
      <c r="F14" s="43">
        <v>3</v>
      </c>
      <c r="G14" s="43">
        <v>22</v>
      </c>
      <c r="H14" s="43">
        <v>41</v>
      </c>
      <c r="I14" s="43">
        <v>3</v>
      </c>
      <c r="J14" s="43">
        <v>3</v>
      </c>
      <c r="K14" s="43">
        <v>27</v>
      </c>
      <c r="L14" s="43">
        <v>48</v>
      </c>
      <c r="M14" s="43">
        <v>3</v>
      </c>
      <c r="N14" s="43">
        <v>3</v>
      </c>
      <c r="O14" s="43">
        <v>22</v>
      </c>
      <c r="P14" s="43">
        <v>41</v>
      </c>
      <c r="Q14" s="43">
        <v>3</v>
      </c>
      <c r="R14" s="43">
        <v>3</v>
      </c>
    </row>
    <row r="15" spans="1:18" x14ac:dyDescent="0.25">
      <c r="A15" s="45">
        <v>7</v>
      </c>
      <c r="B15" s="40" t="s">
        <v>19</v>
      </c>
      <c r="C15" s="43">
        <v>14</v>
      </c>
      <c r="D15" s="43">
        <v>14</v>
      </c>
      <c r="E15" s="43">
        <v>2</v>
      </c>
      <c r="F15" s="43">
        <v>2</v>
      </c>
      <c r="G15" s="43">
        <v>4</v>
      </c>
      <c r="H15" s="43">
        <v>4</v>
      </c>
      <c r="I15" s="43">
        <v>2</v>
      </c>
      <c r="J15" s="43">
        <v>2</v>
      </c>
      <c r="K15" s="43">
        <v>14</v>
      </c>
      <c r="L15" s="43">
        <v>14</v>
      </c>
      <c r="M15" s="43">
        <v>2</v>
      </c>
      <c r="N15" s="43">
        <v>2</v>
      </c>
      <c r="O15" s="43">
        <v>4</v>
      </c>
      <c r="P15" s="43">
        <v>4</v>
      </c>
      <c r="Q15" s="43">
        <v>2</v>
      </c>
      <c r="R15" s="43">
        <v>2</v>
      </c>
    </row>
    <row r="16" spans="1:18" x14ac:dyDescent="0.25">
      <c r="A16" s="45">
        <v>8</v>
      </c>
      <c r="B16" s="40" t="s">
        <v>20</v>
      </c>
      <c r="C16" s="43">
        <f>18+5</f>
        <v>23</v>
      </c>
      <c r="D16" s="43">
        <v>20</v>
      </c>
      <c r="E16" s="43">
        <v>12</v>
      </c>
      <c r="F16" s="43">
        <v>7</v>
      </c>
      <c r="G16" s="43">
        <v>17</v>
      </c>
      <c r="H16" s="43">
        <v>15</v>
      </c>
      <c r="I16" s="43">
        <v>12</v>
      </c>
      <c r="J16" s="43">
        <v>7</v>
      </c>
      <c r="K16" s="43">
        <f>18+5</f>
        <v>23</v>
      </c>
      <c r="L16" s="43">
        <v>20</v>
      </c>
      <c r="M16" s="43">
        <v>12</v>
      </c>
      <c r="N16" s="43">
        <v>7</v>
      </c>
      <c r="O16" s="43">
        <v>17</v>
      </c>
      <c r="P16" s="43">
        <v>15</v>
      </c>
      <c r="Q16" s="43">
        <v>12</v>
      </c>
      <c r="R16" s="43">
        <v>7</v>
      </c>
    </row>
    <row r="17" spans="1:18" x14ac:dyDescent="0.25">
      <c r="A17" s="45">
        <v>9</v>
      </c>
      <c r="B17" s="40" t="s">
        <v>22</v>
      </c>
      <c r="C17" s="43">
        <f>35+142</f>
        <v>177</v>
      </c>
      <c r="D17" s="43">
        <f>34+169</f>
        <v>203</v>
      </c>
      <c r="E17" s="43">
        <f>12+31</f>
        <v>43</v>
      </c>
      <c r="F17" s="43">
        <f>11+26</f>
        <v>37</v>
      </c>
      <c r="G17" s="43">
        <v>156</v>
      </c>
      <c r="H17" s="43">
        <v>181</v>
      </c>
      <c r="I17" s="43">
        <v>38</v>
      </c>
      <c r="J17" s="43">
        <v>32</v>
      </c>
      <c r="K17" s="43">
        <f>35+142</f>
        <v>177</v>
      </c>
      <c r="L17" s="43">
        <f>34+169</f>
        <v>203</v>
      </c>
      <c r="M17" s="43">
        <f>12+31</f>
        <v>43</v>
      </c>
      <c r="N17" s="43">
        <f>11+26</f>
        <v>37</v>
      </c>
      <c r="O17" s="43">
        <v>156</v>
      </c>
      <c r="P17" s="43">
        <v>181</v>
      </c>
      <c r="Q17" s="43">
        <v>38</v>
      </c>
      <c r="R17" s="43">
        <v>32</v>
      </c>
    </row>
    <row r="18" spans="1:18" x14ac:dyDescent="0.25">
      <c r="A18" s="45">
        <v>10</v>
      </c>
      <c r="B18" s="40" t="s">
        <v>23</v>
      </c>
      <c r="C18" s="43">
        <v>20</v>
      </c>
      <c r="D18" s="43">
        <v>13</v>
      </c>
      <c r="E18" s="43">
        <v>13</v>
      </c>
      <c r="F18" s="43">
        <v>7</v>
      </c>
      <c r="G18" s="43">
        <v>11</v>
      </c>
      <c r="H18" s="43">
        <v>9</v>
      </c>
      <c r="I18" s="43">
        <v>10</v>
      </c>
      <c r="J18" s="43">
        <v>6</v>
      </c>
      <c r="K18" s="43">
        <v>20</v>
      </c>
      <c r="L18" s="43">
        <v>13</v>
      </c>
      <c r="M18" s="43">
        <v>13</v>
      </c>
      <c r="N18" s="43">
        <v>7</v>
      </c>
      <c r="O18" s="43">
        <v>11</v>
      </c>
      <c r="P18" s="43">
        <v>9</v>
      </c>
      <c r="Q18" s="43">
        <v>10</v>
      </c>
      <c r="R18" s="43">
        <v>6</v>
      </c>
    </row>
    <row r="19" spans="1:18" s="36" customFormat="1" x14ac:dyDescent="0.25">
      <c r="A19" s="46" t="s">
        <v>24</v>
      </c>
      <c r="B19" s="47"/>
      <c r="C19" s="44">
        <f t="shared" ref="C19:R19" si="0">SUM(C9:C18)</f>
        <v>2820</v>
      </c>
      <c r="D19" s="44">
        <f t="shared" si="0"/>
        <v>2824</v>
      </c>
      <c r="E19" s="44">
        <f t="shared" si="0"/>
        <v>982</v>
      </c>
      <c r="F19" s="44">
        <f t="shared" si="0"/>
        <v>818</v>
      </c>
      <c r="G19" s="44">
        <f t="shared" si="0"/>
        <v>2513</v>
      </c>
      <c r="H19" s="44">
        <f t="shared" si="0"/>
        <v>2487</v>
      </c>
      <c r="I19" s="44">
        <f t="shared" si="0"/>
        <v>934</v>
      </c>
      <c r="J19" s="44">
        <f t="shared" si="0"/>
        <v>778</v>
      </c>
      <c r="K19" s="44">
        <f t="shared" si="0"/>
        <v>2820</v>
      </c>
      <c r="L19" s="44">
        <f t="shared" si="0"/>
        <v>2824</v>
      </c>
      <c r="M19" s="44">
        <f t="shared" si="0"/>
        <v>982</v>
      </c>
      <c r="N19" s="44">
        <f t="shared" si="0"/>
        <v>818</v>
      </c>
      <c r="O19" s="44">
        <f t="shared" si="0"/>
        <v>2513</v>
      </c>
      <c r="P19" s="44">
        <f t="shared" si="0"/>
        <v>2487</v>
      </c>
      <c r="Q19" s="44">
        <f t="shared" si="0"/>
        <v>934</v>
      </c>
      <c r="R19" s="44">
        <f t="shared" si="0"/>
        <v>778</v>
      </c>
    </row>
    <row r="20" spans="1:18" x14ac:dyDescent="0.25">
      <c r="A20" s="45">
        <v>11</v>
      </c>
      <c r="B20" s="40" t="s">
        <v>25</v>
      </c>
      <c r="C20" s="43">
        <v>471</v>
      </c>
      <c r="D20" s="43">
        <v>454</v>
      </c>
      <c r="E20" s="43">
        <v>122</v>
      </c>
      <c r="F20" s="43">
        <v>159</v>
      </c>
      <c r="G20" s="43">
        <v>332</v>
      </c>
      <c r="H20" s="43">
        <v>324</v>
      </c>
      <c r="I20" s="43">
        <v>107</v>
      </c>
      <c r="J20" s="43">
        <v>114</v>
      </c>
      <c r="K20" s="43">
        <v>471</v>
      </c>
      <c r="L20" s="43">
        <v>454</v>
      </c>
      <c r="M20" s="43">
        <v>122</v>
      </c>
      <c r="N20" s="43">
        <v>159</v>
      </c>
      <c r="O20" s="43">
        <v>332</v>
      </c>
      <c r="P20" s="43">
        <v>324</v>
      </c>
      <c r="Q20" s="43">
        <v>107</v>
      </c>
      <c r="R20" s="43">
        <v>114</v>
      </c>
    </row>
    <row r="21" spans="1:18" s="36" customFormat="1" x14ac:dyDescent="0.25">
      <c r="A21" s="46" t="s">
        <v>24</v>
      </c>
      <c r="B21" s="47"/>
      <c r="C21" s="44">
        <f t="shared" ref="C21:R21" si="1">SUM(C20:C20)</f>
        <v>471</v>
      </c>
      <c r="D21" s="44">
        <f t="shared" si="1"/>
        <v>454</v>
      </c>
      <c r="E21" s="44">
        <f t="shared" si="1"/>
        <v>122</v>
      </c>
      <c r="F21" s="44">
        <f t="shared" si="1"/>
        <v>159</v>
      </c>
      <c r="G21" s="44">
        <f t="shared" si="1"/>
        <v>332</v>
      </c>
      <c r="H21" s="44">
        <f t="shared" si="1"/>
        <v>324</v>
      </c>
      <c r="I21" s="44">
        <f t="shared" si="1"/>
        <v>107</v>
      </c>
      <c r="J21" s="44">
        <f t="shared" si="1"/>
        <v>114</v>
      </c>
      <c r="K21" s="44">
        <f t="shared" si="1"/>
        <v>471</v>
      </c>
      <c r="L21" s="44">
        <f t="shared" si="1"/>
        <v>454</v>
      </c>
      <c r="M21" s="44">
        <f t="shared" si="1"/>
        <v>122</v>
      </c>
      <c r="N21" s="44">
        <f t="shared" si="1"/>
        <v>159</v>
      </c>
      <c r="O21" s="44">
        <f t="shared" si="1"/>
        <v>332</v>
      </c>
      <c r="P21" s="44">
        <f t="shared" si="1"/>
        <v>324</v>
      </c>
      <c r="Q21" s="44">
        <f t="shared" si="1"/>
        <v>107</v>
      </c>
      <c r="R21" s="44">
        <f t="shared" si="1"/>
        <v>114</v>
      </c>
    </row>
    <row r="22" spans="1:18" x14ac:dyDescent="0.25">
      <c r="A22" s="45">
        <v>12</v>
      </c>
      <c r="B22" s="40" t="s">
        <v>26</v>
      </c>
      <c r="C22" s="43">
        <v>361</v>
      </c>
      <c r="D22" s="43">
        <v>391</v>
      </c>
      <c r="E22" s="43">
        <v>130</v>
      </c>
      <c r="F22" s="43">
        <v>134</v>
      </c>
      <c r="G22" s="43">
        <v>267</v>
      </c>
      <c r="H22" s="43">
        <v>294</v>
      </c>
      <c r="I22" s="43">
        <v>107</v>
      </c>
      <c r="J22" s="43">
        <v>102</v>
      </c>
      <c r="K22" s="43">
        <v>361</v>
      </c>
      <c r="L22" s="43">
        <v>391</v>
      </c>
      <c r="M22" s="43">
        <v>130</v>
      </c>
      <c r="N22" s="43">
        <v>134</v>
      </c>
      <c r="O22" s="43">
        <v>267</v>
      </c>
      <c r="P22" s="43">
        <v>294</v>
      </c>
      <c r="Q22" s="43">
        <v>107</v>
      </c>
      <c r="R22" s="43">
        <v>102</v>
      </c>
    </row>
    <row r="23" spans="1:18" s="36" customFormat="1" x14ac:dyDescent="0.25">
      <c r="A23" s="46" t="s">
        <v>24</v>
      </c>
      <c r="B23" s="47"/>
      <c r="C23" s="44">
        <f t="shared" ref="C23:R23" si="2">SUM(C22:C22)</f>
        <v>361</v>
      </c>
      <c r="D23" s="44">
        <f t="shared" si="2"/>
        <v>391</v>
      </c>
      <c r="E23" s="44">
        <f t="shared" si="2"/>
        <v>130</v>
      </c>
      <c r="F23" s="44">
        <f t="shared" si="2"/>
        <v>134</v>
      </c>
      <c r="G23" s="44">
        <f t="shared" si="2"/>
        <v>267</v>
      </c>
      <c r="H23" s="44">
        <f t="shared" si="2"/>
        <v>294</v>
      </c>
      <c r="I23" s="44">
        <f t="shared" si="2"/>
        <v>107</v>
      </c>
      <c r="J23" s="44">
        <f t="shared" si="2"/>
        <v>102</v>
      </c>
      <c r="K23" s="44">
        <f t="shared" si="2"/>
        <v>361</v>
      </c>
      <c r="L23" s="44">
        <f t="shared" si="2"/>
        <v>391</v>
      </c>
      <c r="M23" s="44">
        <f t="shared" si="2"/>
        <v>130</v>
      </c>
      <c r="N23" s="44">
        <f t="shared" si="2"/>
        <v>134</v>
      </c>
      <c r="O23" s="44">
        <f t="shared" si="2"/>
        <v>267</v>
      </c>
      <c r="P23" s="44">
        <f t="shared" si="2"/>
        <v>294</v>
      </c>
      <c r="Q23" s="44">
        <f t="shared" si="2"/>
        <v>107</v>
      </c>
      <c r="R23" s="44">
        <f t="shared" si="2"/>
        <v>102</v>
      </c>
    </row>
    <row r="24" spans="1:18" x14ac:dyDescent="0.25">
      <c r="A24" s="45">
        <v>13</v>
      </c>
      <c r="B24" s="40" t="s">
        <v>27</v>
      </c>
      <c r="C24" s="43">
        <f>416+484</f>
        <v>900</v>
      </c>
      <c r="D24" s="43">
        <f>426+611</f>
        <v>1037</v>
      </c>
      <c r="E24" s="43">
        <f>155+102</f>
        <v>257</v>
      </c>
      <c r="F24" s="43">
        <f>148+111</f>
        <v>259</v>
      </c>
      <c r="G24" s="43">
        <v>852</v>
      </c>
      <c r="H24" s="43">
        <v>976</v>
      </c>
      <c r="I24" s="43">
        <v>197</v>
      </c>
      <c r="J24" s="43">
        <v>195</v>
      </c>
      <c r="K24" s="43">
        <f>416+484</f>
        <v>900</v>
      </c>
      <c r="L24" s="43">
        <f>426+611</f>
        <v>1037</v>
      </c>
      <c r="M24" s="43">
        <f>155+102</f>
        <v>257</v>
      </c>
      <c r="N24" s="43">
        <f>148+111</f>
        <v>259</v>
      </c>
      <c r="O24" s="43">
        <v>852</v>
      </c>
      <c r="P24" s="43">
        <v>976</v>
      </c>
      <c r="Q24" s="43">
        <v>197</v>
      </c>
      <c r="R24" s="43">
        <v>195</v>
      </c>
    </row>
    <row r="25" spans="1:18" x14ac:dyDescent="0.25">
      <c r="A25" s="45">
        <v>14</v>
      </c>
      <c r="B25" s="40" t="s">
        <v>28</v>
      </c>
      <c r="C25" s="43">
        <v>160</v>
      </c>
      <c r="D25" s="43">
        <v>161</v>
      </c>
      <c r="E25" s="43">
        <v>46</v>
      </c>
      <c r="F25" s="43">
        <v>45</v>
      </c>
      <c r="G25" s="43">
        <v>154</v>
      </c>
      <c r="H25" s="43">
        <v>152</v>
      </c>
      <c r="I25" s="43">
        <v>38</v>
      </c>
      <c r="J25" s="43">
        <v>37</v>
      </c>
      <c r="K25" s="43">
        <v>160</v>
      </c>
      <c r="L25" s="43">
        <v>161</v>
      </c>
      <c r="M25" s="43">
        <v>46</v>
      </c>
      <c r="N25" s="43">
        <v>45</v>
      </c>
      <c r="O25" s="43">
        <v>154</v>
      </c>
      <c r="P25" s="43">
        <v>152</v>
      </c>
      <c r="Q25" s="43">
        <v>38</v>
      </c>
      <c r="R25" s="43">
        <v>37</v>
      </c>
    </row>
    <row r="26" spans="1:18" s="36" customFormat="1" x14ac:dyDescent="0.25">
      <c r="A26" s="46" t="s">
        <v>24</v>
      </c>
      <c r="B26" s="47"/>
      <c r="C26" s="44">
        <f t="shared" ref="C26:R26" si="3">SUM(C24:C25)</f>
        <v>1060</v>
      </c>
      <c r="D26" s="44">
        <f t="shared" si="3"/>
        <v>1198</v>
      </c>
      <c r="E26" s="44">
        <f t="shared" si="3"/>
        <v>303</v>
      </c>
      <c r="F26" s="44">
        <f t="shared" si="3"/>
        <v>304</v>
      </c>
      <c r="G26" s="44">
        <f t="shared" si="3"/>
        <v>1006</v>
      </c>
      <c r="H26" s="44">
        <f t="shared" si="3"/>
        <v>1128</v>
      </c>
      <c r="I26" s="44">
        <f t="shared" si="3"/>
        <v>235</v>
      </c>
      <c r="J26" s="44">
        <f t="shared" si="3"/>
        <v>232</v>
      </c>
      <c r="K26" s="44">
        <f t="shared" si="3"/>
        <v>1060</v>
      </c>
      <c r="L26" s="44">
        <f t="shared" si="3"/>
        <v>1198</v>
      </c>
      <c r="M26" s="44">
        <f t="shared" si="3"/>
        <v>303</v>
      </c>
      <c r="N26" s="44">
        <f t="shared" si="3"/>
        <v>304</v>
      </c>
      <c r="O26" s="44">
        <f t="shared" si="3"/>
        <v>1006</v>
      </c>
      <c r="P26" s="44">
        <f t="shared" si="3"/>
        <v>1128</v>
      </c>
      <c r="Q26" s="44">
        <f t="shared" si="3"/>
        <v>235</v>
      </c>
      <c r="R26" s="44">
        <f t="shared" si="3"/>
        <v>232</v>
      </c>
    </row>
    <row r="27" spans="1:18" x14ac:dyDescent="0.25">
      <c r="A27" s="45">
        <v>15</v>
      </c>
      <c r="B27" s="40" t="s">
        <v>29</v>
      </c>
      <c r="C27" s="43">
        <v>50</v>
      </c>
      <c r="D27" s="43">
        <v>63</v>
      </c>
      <c r="E27" s="43">
        <v>35</v>
      </c>
      <c r="F27" s="43">
        <v>40</v>
      </c>
      <c r="G27" s="43">
        <v>50</v>
      </c>
      <c r="H27" s="43">
        <v>63</v>
      </c>
      <c r="I27" s="43">
        <v>35</v>
      </c>
      <c r="J27" s="43">
        <v>40</v>
      </c>
      <c r="K27" s="43">
        <v>50</v>
      </c>
      <c r="L27" s="43">
        <v>63</v>
      </c>
      <c r="M27" s="43">
        <v>35</v>
      </c>
      <c r="N27" s="43">
        <v>40</v>
      </c>
      <c r="O27" s="43">
        <v>50</v>
      </c>
      <c r="P27" s="43">
        <v>63</v>
      </c>
      <c r="Q27" s="43">
        <v>35</v>
      </c>
      <c r="R27" s="43">
        <v>40</v>
      </c>
    </row>
    <row r="28" spans="1:18" x14ac:dyDescent="0.25">
      <c r="A28" s="45">
        <v>16</v>
      </c>
      <c r="B28" s="40" t="s">
        <v>30</v>
      </c>
      <c r="C28" s="43">
        <v>132</v>
      </c>
      <c r="D28" s="43">
        <v>164</v>
      </c>
      <c r="E28" s="43">
        <v>92</v>
      </c>
      <c r="F28" s="43">
        <v>111</v>
      </c>
      <c r="G28" s="43">
        <v>132</v>
      </c>
      <c r="H28" s="43">
        <v>164</v>
      </c>
      <c r="I28" s="43">
        <v>92</v>
      </c>
      <c r="J28" s="43">
        <v>111</v>
      </c>
      <c r="K28" s="43">
        <v>132</v>
      </c>
      <c r="L28" s="43">
        <v>164</v>
      </c>
      <c r="M28" s="43">
        <v>92</v>
      </c>
      <c r="N28" s="43">
        <v>111</v>
      </c>
      <c r="O28" s="43">
        <v>132</v>
      </c>
      <c r="P28" s="43">
        <v>164</v>
      </c>
      <c r="Q28" s="43">
        <v>92</v>
      </c>
      <c r="R28" s="43">
        <v>111</v>
      </c>
    </row>
    <row r="29" spans="1:18" s="36" customFormat="1" x14ac:dyDescent="0.25">
      <c r="A29" s="46" t="s">
        <v>24</v>
      </c>
      <c r="B29" s="47"/>
      <c r="C29" s="44">
        <f t="shared" ref="C29:R29" si="4">SUM(C27:C28)</f>
        <v>182</v>
      </c>
      <c r="D29" s="44">
        <f t="shared" si="4"/>
        <v>227</v>
      </c>
      <c r="E29" s="44">
        <f t="shared" si="4"/>
        <v>127</v>
      </c>
      <c r="F29" s="44">
        <f t="shared" si="4"/>
        <v>151</v>
      </c>
      <c r="G29" s="44">
        <f t="shared" si="4"/>
        <v>182</v>
      </c>
      <c r="H29" s="44">
        <f t="shared" si="4"/>
        <v>227</v>
      </c>
      <c r="I29" s="44">
        <f t="shared" si="4"/>
        <v>127</v>
      </c>
      <c r="J29" s="44">
        <f t="shared" si="4"/>
        <v>151</v>
      </c>
      <c r="K29" s="44">
        <f t="shared" si="4"/>
        <v>182</v>
      </c>
      <c r="L29" s="44">
        <f t="shared" si="4"/>
        <v>227</v>
      </c>
      <c r="M29" s="44">
        <f t="shared" si="4"/>
        <v>127</v>
      </c>
      <c r="N29" s="44">
        <f t="shared" si="4"/>
        <v>151</v>
      </c>
      <c r="O29" s="44">
        <f t="shared" si="4"/>
        <v>182</v>
      </c>
      <c r="P29" s="44">
        <f t="shared" si="4"/>
        <v>227</v>
      </c>
      <c r="Q29" s="44">
        <f t="shared" si="4"/>
        <v>127</v>
      </c>
      <c r="R29" s="44">
        <f t="shared" si="4"/>
        <v>151</v>
      </c>
    </row>
    <row r="30" spans="1:18" s="36" customFormat="1" x14ac:dyDescent="0.25">
      <c r="A30" s="46" t="s">
        <v>32</v>
      </c>
      <c r="B30" s="47"/>
      <c r="C30" s="44">
        <f t="shared" ref="C30:R30" si="5">SUM(C19+C21+C23+C26+C29)</f>
        <v>4894</v>
      </c>
      <c r="D30" s="44">
        <f t="shared" si="5"/>
        <v>5094</v>
      </c>
      <c r="E30" s="44">
        <f t="shared" si="5"/>
        <v>1664</v>
      </c>
      <c r="F30" s="44">
        <f t="shared" si="5"/>
        <v>1566</v>
      </c>
      <c r="G30" s="44">
        <f t="shared" si="5"/>
        <v>4300</v>
      </c>
      <c r="H30" s="44">
        <f t="shared" si="5"/>
        <v>4460</v>
      </c>
      <c r="I30" s="44">
        <f t="shared" si="5"/>
        <v>1510</v>
      </c>
      <c r="J30" s="44">
        <f t="shared" si="5"/>
        <v>1377</v>
      </c>
      <c r="K30" s="44">
        <f t="shared" si="5"/>
        <v>4894</v>
      </c>
      <c r="L30" s="44">
        <f t="shared" si="5"/>
        <v>5094</v>
      </c>
      <c r="M30" s="44">
        <f t="shared" si="5"/>
        <v>1664</v>
      </c>
      <c r="N30" s="44">
        <f t="shared" si="5"/>
        <v>1566</v>
      </c>
      <c r="O30" s="44">
        <f t="shared" si="5"/>
        <v>4300</v>
      </c>
      <c r="P30" s="44">
        <f t="shared" si="5"/>
        <v>4460</v>
      </c>
      <c r="Q30" s="44">
        <f t="shared" si="5"/>
        <v>1510</v>
      </c>
      <c r="R30" s="44">
        <f t="shared" si="5"/>
        <v>1377</v>
      </c>
    </row>
    <row r="31" spans="1:18" s="36" customFormat="1" x14ac:dyDescent="0.25">
      <c r="A31" s="40"/>
      <c r="B31" s="40" t="s">
        <v>33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</row>
  </sheetData>
  <mergeCells count="17">
    <mergeCell ref="A6:A8"/>
    <mergeCell ref="O7:R7"/>
    <mergeCell ref="A1:R1"/>
    <mergeCell ref="O5:R5"/>
    <mergeCell ref="C6:J6"/>
    <mergeCell ref="K6:R6"/>
    <mergeCell ref="C7:F7"/>
    <mergeCell ref="G7:J7"/>
    <mergeCell ref="K7:N7"/>
    <mergeCell ref="A3:R3"/>
    <mergeCell ref="B6:B8"/>
    <mergeCell ref="A30:B30"/>
    <mergeCell ref="A19:B19"/>
    <mergeCell ref="A21:B21"/>
    <mergeCell ref="A23:B23"/>
    <mergeCell ref="A26:B26"/>
    <mergeCell ref="A29:B29"/>
  </mergeCells>
  <printOptions horizontalCentered="1" verticalCentered="1"/>
  <pageMargins left="0" right="0" top="0" bottom="0" header="0" footer="0"/>
  <pageSetup paperSize="9" scale="72" firstPageNumber="0" orientation="landscape" r:id="rId1"/>
  <rowBreaks count="1" manualBreakCount="1">
    <brk id="8" max="1048575" man="1"/>
  </rowBreaks>
  <colBreaks count="1" manualBreakCount="1">
    <brk id="7" max="1638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"/>
  <sheetViews>
    <sheetView view="pageBreakPreview" topLeftCell="A10" zoomScale="80" zoomScaleSheetLayoutView="80" workbookViewId="0">
      <selection activeCell="F34" sqref="F34"/>
    </sheetView>
  </sheetViews>
  <sheetFormatPr defaultRowHeight="15" x14ac:dyDescent="0.25"/>
  <cols>
    <col min="1" max="1" width="5.7109375" customWidth="1"/>
    <col min="2" max="2" width="29.140625" bestFit="1" customWidth="1"/>
    <col min="3" max="3" width="13.85546875" customWidth="1"/>
    <col min="4" max="6" width="14.140625" customWidth="1"/>
    <col min="7" max="7" width="13.28515625" customWidth="1"/>
    <col min="8" max="8" width="15.85546875" customWidth="1"/>
    <col min="9" max="9" width="13.42578125" customWidth="1"/>
    <col min="10" max="10" width="12.85546875" customWidth="1"/>
  </cols>
  <sheetData>
    <row r="1" spans="1:12" ht="27" x14ac:dyDescent="0.5">
      <c r="A1" s="48" t="s">
        <v>53</v>
      </c>
      <c r="B1" s="48"/>
      <c r="C1" s="48"/>
      <c r="D1" s="48"/>
      <c r="E1" s="48"/>
      <c r="F1" s="48"/>
      <c r="G1" s="48"/>
      <c r="H1" s="48"/>
      <c r="I1" s="48"/>
      <c r="J1" s="48"/>
      <c r="K1" s="21"/>
      <c r="L1" s="21"/>
    </row>
    <row r="2" spans="1:12" ht="9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30" customHeight="1" x14ac:dyDescent="0.45">
      <c r="A3" s="66" t="s">
        <v>62</v>
      </c>
      <c r="B3" s="66"/>
      <c r="C3" s="66"/>
      <c r="D3" s="66"/>
      <c r="E3" s="66"/>
      <c r="F3" s="66"/>
      <c r="G3" s="66"/>
      <c r="H3" s="66"/>
      <c r="I3" s="66"/>
      <c r="J3" s="66"/>
      <c r="K3" s="22"/>
      <c r="L3" s="22"/>
    </row>
    <row r="4" spans="1:12" ht="18.75" x14ac:dyDescent="0.3">
      <c r="A4" s="67" t="s">
        <v>1</v>
      </c>
      <c r="B4" s="67"/>
      <c r="C4" s="67"/>
      <c r="D4" s="67"/>
      <c r="E4" s="67"/>
      <c r="F4" s="67"/>
      <c r="G4" s="67"/>
      <c r="H4" s="67"/>
      <c r="I4" s="67"/>
      <c r="J4" s="67"/>
      <c r="K4" s="24"/>
      <c r="L4" s="24"/>
    </row>
    <row r="5" spans="1:12" ht="20.25" hidden="1" x14ac:dyDescent="0.3">
      <c r="A5" s="14"/>
      <c r="B5" s="14"/>
      <c r="C5" s="14"/>
      <c r="D5" s="14"/>
      <c r="E5" s="14"/>
      <c r="F5" s="14"/>
      <c r="G5" s="14"/>
      <c r="I5" s="15"/>
    </row>
    <row r="6" spans="1:12" ht="20.25" customHeight="1" x14ac:dyDescent="0.25">
      <c r="A6" s="104" t="s">
        <v>2</v>
      </c>
      <c r="B6" s="107" t="s">
        <v>3</v>
      </c>
      <c r="C6" s="98" t="s">
        <v>54</v>
      </c>
      <c r="D6" s="99"/>
      <c r="E6" s="99"/>
      <c r="F6" s="100"/>
      <c r="G6" s="101" t="s">
        <v>55</v>
      </c>
      <c r="H6" s="102"/>
      <c r="I6" s="102"/>
      <c r="J6" s="103"/>
    </row>
    <row r="7" spans="1:12" ht="31.5" customHeight="1" x14ac:dyDescent="0.25">
      <c r="A7" s="105"/>
      <c r="B7" s="108"/>
      <c r="C7" s="95" t="s">
        <v>56</v>
      </c>
      <c r="D7" s="96"/>
      <c r="E7" s="96" t="s">
        <v>38</v>
      </c>
      <c r="F7" s="97"/>
      <c r="G7" s="95" t="s">
        <v>57</v>
      </c>
      <c r="H7" s="96"/>
      <c r="I7" s="96" t="s">
        <v>40</v>
      </c>
      <c r="J7" s="97"/>
    </row>
    <row r="8" spans="1:12" ht="36" customHeight="1" x14ac:dyDescent="0.25">
      <c r="A8" s="106"/>
      <c r="B8" s="109"/>
      <c r="C8" s="30" t="s">
        <v>10</v>
      </c>
      <c r="D8" s="28" t="s">
        <v>58</v>
      </c>
      <c r="E8" s="28" t="s">
        <v>10</v>
      </c>
      <c r="F8" s="29" t="s">
        <v>58</v>
      </c>
      <c r="G8" s="30" t="s">
        <v>10</v>
      </c>
      <c r="H8" s="28" t="s">
        <v>58</v>
      </c>
      <c r="I8" s="28" t="s">
        <v>10</v>
      </c>
      <c r="J8" s="29" t="s">
        <v>58</v>
      </c>
    </row>
    <row r="9" spans="1:12" ht="15.75" x14ac:dyDescent="0.25">
      <c r="A9" s="110">
        <v>1</v>
      </c>
      <c r="B9" s="42" t="s">
        <v>13</v>
      </c>
      <c r="C9" s="42">
        <f>11209+6169+50</f>
        <v>17428</v>
      </c>
      <c r="D9" s="42">
        <f>6465+2637+46</f>
        <v>9148</v>
      </c>
      <c r="E9" s="42">
        <v>17198</v>
      </c>
      <c r="F9" s="42">
        <v>8926</v>
      </c>
      <c r="G9" s="42">
        <f>857+950+2</f>
        <v>1809</v>
      </c>
      <c r="H9" s="42">
        <f>543+325+2</f>
        <v>870</v>
      </c>
      <c r="I9" s="42">
        <v>1478</v>
      </c>
      <c r="J9" s="42">
        <v>702</v>
      </c>
    </row>
    <row r="10" spans="1:12" ht="15.75" x14ac:dyDescent="0.25">
      <c r="A10" s="110">
        <v>2</v>
      </c>
      <c r="B10" s="42" t="s">
        <v>14</v>
      </c>
      <c r="C10" s="42">
        <v>2134</v>
      </c>
      <c r="D10" s="42">
        <v>1011</v>
      </c>
      <c r="E10" s="42">
        <v>1452</v>
      </c>
      <c r="F10" s="42">
        <v>752</v>
      </c>
      <c r="G10" s="42">
        <v>236</v>
      </c>
      <c r="H10" s="42">
        <v>103</v>
      </c>
      <c r="I10" s="40">
        <v>155</v>
      </c>
      <c r="J10" s="40">
        <v>92</v>
      </c>
    </row>
    <row r="11" spans="1:12" ht="15.75" x14ac:dyDescent="0.25">
      <c r="A11" s="110">
        <v>3</v>
      </c>
      <c r="B11" s="42" t="s">
        <v>15</v>
      </c>
      <c r="C11" s="42">
        <v>163</v>
      </c>
      <c r="D11" s="42">
        <v>61</v>
      </c>
      <c r="E11" s="42">
        <v>133</v>
      </c>
      <c r="F11" s="42">
        <v>53</v>
      </c>
      <c r="G11" s="42">
        <v>9</v>
      </c>
      <c r="H11" s="42">
        <v>6</v>
      </c>
      <c r="I11" s="40">
        <v>8</v>
      </c>
      <c r="J11" s="40">
        <v>5</v>
      </c>
    </row>
    <row r="12" spans="1:12" x14ac:dyDescent="0.25">
      <c r="A12" s="45">
        <v>4</v>
      </c>
      <c r="B12" s="40" t="s">
        <v>16</v>
      </c>
      <c r="C12" s="40">
        <f>38+173</f>
        <v>211</v>
      </c>
      <c r="D12" s="40">
        <f>41+100</f>
        <v>141</v>
      </c>
      <c r="E12" s="40">
        <v>192</v>
      </c>
      <c r="F12" s="40">
        <v>138</v>
      </c>
      <c r="G12" s="40">
        <f>3+23</f>
        <v>26</v>
      </c>
      <c r="H12" s="40">
        <f>1+17</f>
        <v>18</v>
      </c>
      <c r="I12" s="40">
        <v>21</v>
      </c>
      <c r="J12" s="40">
        <v>15</v>
      </c>
    </row>
    <row r="13" spans="1:12" x14ac:dyDescent="0.25">
      <c r="A13" s="45">
        <v>5</v>
      </c>
      <c r="B13" s="40" t="s">
        <v>17</v>
      </c>
      <c r="C13" s="40">
        <v>890</v>
      </c>
      <c r="D13" s="40">
        <v>600</v>
      </c>
      <c r="E13" s="40">
        <v>726</v>
      </c>
      <c r="F13" s="40">
        <v>515</v>
      </c>
      <c r="G13" s="40">
        <v>55</v>
      </c>
      <c r="H13" s="40">
        <v>37</v>
      </c>
      <c r="I13" s="40">
        <v>43</v>
      </c>
      <c r="J13" s="40">
        <v>28</v>
      </c>
    </row>
    <row r="14" spans="1:12" x14ac:dyDescent="0.25">
      <c r="A14" s="45">
        <v>6</v>
      </c>
      <c r="B14" s="40" t="s">
        <v>18</v>
      </c>
      <c r="C14" s="40">
        <f>11+500</f>
        <v>511</v>
      </c>
      <c r="D14" s="40">
        <f>327+7</f>
        <v>334</v>
      </c>
      <c r="E14" s="40">
        <f>8+358</f>
        <v>366</v>
      </c>
      <c r="F14" s="40">
        <f>3+117</f>
        <v>120</v>
      </c>
      <c r="G14" s="40">
        <v>209</v>
      </c>
      <c r="H14" s="40">
        <v>115</v>
      </c>
      <c r="I14" s="40">
        <v>152</v>
      </c>
      <c r="J14" s="40">
        <v>82</v>
      </c>
    </row>
    <row r="15" spans="1:12" x14ac:dyDescent="0.25">
      <c r="A15" s="45">
        <v>7</v>
      </c>
      <c r="B15" s="40" t="s">
        <v>19</v>
      </c>
      <c r="C15" s="40">
        <v>152</v>
      </c>
      <c r="D15" s="40">
        <v>86</v>
      </c>
      <c r="E15" s="40">
        <v>68</v>
      </c>
      <c r="F15" s="40">
        <v>42</v>
      </c>
      <c r="G15" s="40">
        <v>15</v>
      </c>
      <c r="H15" s="40">
        <v>10</v>
      </c>
      <c r="I15" s="40">
        <v>15</v>
      </c>
      <c r="J15" s="40">
        <v>10</v>
      </c>
    </row>
    <row r="16" spans="1:12" x14ac:dyDescent="0.25">
      <c r="A16" s="45">
        <v>8</v>
      </c>
      <c r="B16" s="40" t="s">
        <v>20</v>
      </c>
      <c r="C16" s="40">
        <f>3+234+69</f>
        <v>306</v>
      </c>
      <c r="D16" s="40">
        <f>121+60</f>
        <v>181</v>
      </c>
      <c r="E16" s="40">
        <f>11+168+1</f>
        <v>180</v>
      </c>
      <c r="F16" s="40">
        <v>113</v>
      </c>
      <c r="G16" s="40">
        <v>28</v>
      </c>
      <c r="H16" s="40">
        <v>15</v>
      </c>
      <c r="I16" s="40">
        <v>11</v>
      </c>
      <c r="J16" s="40">
        <v>5</v>
      </c>
    </row>
    <row r="17" spans="1:10" x14ac:dyDescent="0.25">
      <c r="A17" s="45">
        <v>9</v>
      </c>
      <c r="B17" s="40" t="s">
        <v>21</v>
      </c>
      <c r="C17" s="40">
        <v>3</v>
      </c>
      <c r="D17" s="40">
        <v>1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</row>
    <row r="18" spans="1:10" x14ac:dyDescent="0.25">
      <c r="A18" s="45">
        <v>10</v>
      </c>
      <c r="B18" s="40" t="s">
        <v>22</v>
      </c>
      <c r="C18" s="40">
        <f>751+104+2346</f>
        <v>3201</v>
      </c>
      <c r="D18" s="40">
        <f>1919+59+1454</f>
        <v>3432</v>
      </c>
      <c r="E18" s="40">
        <f>751+158+1208</f>
        <v>2117</v>
      </c>
      <c r="F18" s="40">
        <v>2256</v>
      </c>
      <c r="G18" s="40">
        <v>384</v>
      </c>
      <c r="H18" s="40">
        <v>147</v>
      </c>
      <c r="I18" s="40">
        <v>189</v>
      </c>
      <c r="J18" s="40">
        <v>72</v>
      </c>
    </row>
    <row r="19" spans="1:10" x14ac:dyDescent="0.25">
      <c r="A19" s="45">
        <v>11</v>
      </c>
      <c r="B19" s="40" t="s">
        <v>23</v>
      </c>
      <c r="C19" s="40">
        <v>346</v>
      </c>
      <c r="D19" s="40">
        <v>164</v>
      </c>
      <c r="E19" s="40">
        <v>274</v>
      </c>
      <c r="F19" s="40">
        <v>118</v>
      </c>
      <c r="G19" s="40">
        <v>19</v>
      </c>
      <c r="H19" s="40">
        <v>9</v>
      </c>
      <c r="I19" s="40">
        <v>10</v>
      </c>
      <c r="J19" s="40">
        <v>5</v>
      </c>
    </row>
    <row r="20" spans="1:10" s="36" customFormat="1" x14ac:dyDescent="0.25">
      <c r="A20" s="46" t="s">
        <v>24</v>
      </c>
      <c r="B20" s="47"/>
      <c r="C20" s="40">
        <f t="shared" ref="C20:J20" si="0">SUM(C9:C19)</f>
        <v>25345</v>
      </c>
      <c r="D20" s="40">
        <f t="shared" si="0"/>
        <v>15159</v>
      </c>
      <c r="E20" s="40">
        <f t="shared" si="0"/>
        <v>22706</v>
      </c>
      <c r="F20" s="40">
        <f t="shared" si="0"/>
        <v>13033</v>
      </c>
      <c r="G20" s="40">
        <f t="shared" si="0"/>
        <v>2790</v>
      </c>
      <c r="H20" s="40">
        <f t="shared" si="0"/>
        <v>1330</v>
      </c>
      <c r="I20" s="40">
        <f t="shared" si="0"/>
        <v>2082</v>
      </c>
      <c r="J20" s="40">
        <f t="shared" si="0"/>
        <v>1016</v>
      </c>
    </row>
    <row r="21" spans="1:10" x14ac:dyDescent="0.25">
      <c r="A21" s="45">
        <v>12</v>
      </c>
      <c r="B21" s="40" t="s">
        <v>25</v>
      </c>
      <c r="C21" s="40">
        <v>4277</v>
      </c>
      <c r="D21" s="40">
        <v>2119</v>
      </c>
      <c r="E21" s="40">
        <v>2654</v>
      </c>
      <c r="F21" s="40">
        <v>1179</v>
      </c>
      <c r="G21" s="40">
        <v>1775</v>
      </c>
      <c r="H21" s="40">
        <v>546</v>
      </c>
      <c r="I21" s="40">
        <v>321</v>
      </c>
      <c r="J21" s="40">
        <v>126</v>
      </c>
    </row>
    <row r="22" spans="1:10" s="36" customFormat="1" x14ac:dyDescent="0.25">
      <c r="A22" s="46" t="s">
        <v>24</v>
      </c>
      <c r="B22" s="47"/>
      <c r="C22" s="40">
        <f t="shared" ref="C22:J22" si="1">SUM(C21:C21)</f>
        <v>4277</v>
      </c>
      <c r="D22" s="40">
        <f t="shared" si="1"/>
        <v>2119</v>
      </c>
      <c r="E22" s="40">
        <f t="shared" si="1"/>
        <v>2654</v>
      </c>
      <c r="F22" s="40">
        <f t="shared" si="1"/>
        <v>1179</v>
      </c>
      <c r="G22" s="40">
        <f t="shared" si="1"/>
        <v>1775</v>
      </c>
      <c r="H22" s="40">
        <f t="shared" si="1"/>
        <v>546</v>
      </c>
      <c r="I22" s="40">
        <f t="shared" si="1"/>
        <v>321</v>
      </c>
      <c r="J22" s="40">
        <f t="shared" si="1"/>
        <v>126</v>
      </c>
    </row>
    <row r="23" spans="1:10" x14ac:dyDescent="0.25">
      <c r="A23" s="45">
        <v>13</v>
      </c>
      <c r="B23" s="40" t="s">
        <v>26</v>
      </c>
      <c r="C23" s="40">
        <v>6405</v>
      </c>
      <c r="D23" s="40">
        <v>1682</v>
      </c>
      <c r="E23" s="40">
        <v>6151</v>
      </c>
      <c r="F23" s="40">
        <v>1577</v>
      </c>
      <c r="G23" s="40">
        <v>277</v>
      </c>
      <c r="H23" s="40">
        <v>427</v>
      </c>
      <c r="I23" s="40">
        <v>206</v>
      </c>
      <c r="J23" s="40">
        <v>231</v>
      </c>
    </row>
    <row r="24" spans="1:10" s="36" customFormat="1" x14ac:dyDescent="0.25">
      <c r="A24" s="46" t="s">
        <v>24</v>
      </c>
      <c r="B24" s="47"/>
      <c r="C24" s="40">
        <f t="shared" ref="C24:J24" si="2">SUM(C23:C23)</f>
        <v>6405</v>
      </c>
      <c r="D24" s="40">
        <f t="shared" si="2"/>
        <v>1682</v>
      </c>
      <c r="E24" s="40">
        <f t="shared" si="2"/>
        <v>6151</v>
      </c>
      <c r="F24" s="40">
        <f t="shared" si="2"/>
        <v>1577</v>
      </c>
      <c r="G24" s="40">
        <f t="shared" si="2"/>
        <v>277</v>
      </c>
      <c r="H24" s="40">
        <f t="shared" si="2"/>
        <v>427</v>
      </c>
      <c r="I24" s="40">
        <f t="shared" si="2"/>
        <v>206</v>
      </c>
      <c r="J24" s="40">
        <f t="shared" si="2"/>
        <v>231</v>
      </c>
    </row>
    <row r="25" spans="1:10" x14ac:dyDescent="0.25">
      <c r="A25" s="45">
        <v>14</v>
      </c>
      <c r="B25" s="40" t="s">
        <v>27</v>
      </c>
      <c r="C25" s="40">
        <f>6585+4914</f>
        <v>11499</v>
      </c>
      <c r="D25" s="40">
        <f>2824+2857</f>
        <v>5681</v>
      </c>
      <c r="E25" s="40">
        <v>9826</v>
      </c>
      <c r="F25" s="40">
        <v>4927</v>
      </c>
      <c r="G25" s="40">
        <v>2043</v>
      </c>
      <c r="H25" s="40">
        <v>782</v>
      </c>
      <c r="I25" s="40">
        <v>1552</v>
      </c>
      <c r="J25" s="40">
        <v>607</v>
      </c>
    </row>
    <row r="26" spans="1:10" x14ac:dyDescent="0.25">
      <c r="A26" s="45">
        <v>15</v>
      </c>
      <c r="B26" s="40" t="s">
        <v>28</v>
      </c>
      <c r="C26" s="40">
        <v>1081</v>
      </c>
      <c r="D26" s="40">
        <v>699</v>
      </c>
      <c r="E26" s="40">
        <v>1079</v>
      </c>
      <c r="F26" s="40">
        <v>697</v>
      </c>
      <c r="G26" s="40">
        <v>73</v>
      </c>
      <c r="H26" s="40">
        <v>48</v>
      </c>
      <c r="I26" s="40">
        <v>42</v>
      </c>
      <c r="J26" s="40">
        <v>33</v>
      </c>
    </row>
    <row r="27" spans="1:10" s="36" customFormat="1" x14ac:dyDescent="0.25">
      <c r="A27" s="46" t="s">
        <v>24</v>
      </c>
      <c r="B27" s="47"/>
      <c r="C27" s="40">
        <f t="shared" ref="C27:J27" si="3">SUM(C25:C26)</f>
        <v>12580</v>
      </c>
      <c r="D27" s="40">
        <f t="shared" si="3"/>
        <v>6380</v>
      </c>
      <c r="E27" s="40">
        <f t="shared" si="3"/>
        <v>10905</v>
      </c>
      <c r="F27" s="40">
        <f t="shared" si="3"/>
        <v>5624</v>
      </c>
      <c r="G27" s="40">
        <f t="shared" si="3"/>
        <v>2116</v>
      </c>
      <c r="H27" s="40">
        <f t="shared" si="3"/>
        <v>830</v>
      </c>
      <c r="I27" s="40">
        <f t="shared" si="3"/>
        <v>1594</v>
      </c>
      <c r="J27" s="40">
        <f t="shared" si="3"/>
        <v>640</v>
      </c>
    </row>
    <row r="28" spans="1:10" x14ac:dyDescent="0.25">
      <c r="A28" s="45">
        <v>16</v>
      </c>
      <c r="B28" s="40" t="s">
        <v>29</v>
      </c>
      <c r="C28" s="40">
        <v>1082</v>
      </c>
      <c r="D28" s="40">
        <v>1224</v>
      </c>
      <c r="E28" s="40">
        <v>1082</v>
      </c>
      <c r="F28" s="40">
        <v>1224</v>
      </c>
      <c r="G28" s="40">
        <v>19</v>
      </c>
      <c r="H28" s="40">
        <v>10</v>
      </c>
      <c r="I28" s="40">
        <v>19</v>
      </c>
      <c r="J28" s="40">
        <v>10</v>
      </c>
    </row>
    <row r="29" spans="1:10" x14ac:dyDescent="0.25">
      <c r="A29" s="45">
        <v>17</v>
      </c>
      <c r="B29" s="40" t="s">
        <v>30</v>
      </c>
      <c r="C29" s="40">
        <v>4892</v>
      </c>
      <c r="D29" s="40">
        <v>3577</v>
      </c>
      <c r="E29" s="40">
        <v>4401</v>
      </c>
      <c r="F29" s="40">
        <v>3713</v>
      </c>
      <c r="G29" s="40">
        <v>507</v>
      </c>
      <c r="H29" s="40">
        <v>332</v>
      </c>
      <c r="I29" s="40">
        <v>386</v>
      </c>
      <c r="J29" s="40">
        <v>254</v>
      </c>
    </row>
    <row r="30" spans="1:10" x14ac:dyDescent="0.25">
      <c r="A30" s="45">
        <v>18</v>
      </c>
      <c r="B30" s="40" t="s">
        <v>31</v>
      </c>
      <c r="C30" s="40">
        <v>6</v>
      </c>
      <c r="D30" s="40">
        <v>7</v>
      </c>
      <c r="E30" s="40">
        <v>3</v>
      </c>
      <c r="F30" s="40">
        <v>3</v>
      </c>
      <c r="G30" s="40">
        <v>0</v>
      </c>
      <c r="H30" s="40">
        <v>0</v>
      </c>
      <c r="I30" s="40">
        <v>0</v>
      </c>
      <c r="J30" s="40">
        <v>0</v>
      </c>
    </row>
    <row r="31" spans="1:10" s="36" customFormat="1" x14ac:dyDescent="0.25">
      <c r="A31" s="46" t="s">
        <v>24</v>
      </c>
      <c r="B31" s="47"/>
      <c r="C31" s="40">
        <f t="shared" ref="C31:J31" si="4">SUM(C28:C30)</f>
        <v>5980</v>
      </c>
      <c r="D31" s="40">
        <f t="shared" si="4"/>
        <v>4808</v>
      </c>
      <c r="E31" s="40">
        <f t="shared" si="4"/>
        <v>5486</v>
      </c>
      <c r="F31" s="40">
        <f t="shared" si="4"/>
        <v>4940</v>
      </c>
      <c r="G31" s="40">
        <f t="shared" si="4"/>
        <v>526</v>
      </c>
      <c r="H31" s="40">
        <f t="shared" si="4"/>
        <v>342</v>
      </c>
      <c r="I31" s="40">
        <f t="shared" si="4"/>
        <v>405</v>
      </c>
      <c r="J31" s="40">
        <f t="shared" si="4"/>
        <v>264</v>
      </c>
    </row>
    <row r="32" spans="1:10" s="36" customFormat="1" x14ac:dyDescent="0.25">
      <c r="A32" s="46" t="s">
        <v>32</v>
      </c>
      <c r="B32" s="47"/>
      <c r="C32" s="40">
        <f t="shared" ref="C32:J32" si="5">SUM(C20+C22+C24+C27+C31)</f>
        <v>54587</v>
      </c>
      <c r="D32" s="40">
        <f t="shared" si="5"/>
        <v>30148</v>
      </c>
      <c r="E32" s="40">
        <f t="shared" si="5"/>
        <v>47902</v>
      </c>
      <c r="F32" s="40">
        <f t="shared" si="5"/>
        <v>26353</v>
      </c>
      <c r="G32" s="40">
        <f t="shared" si="5"/>
        <v>7484</v>
      </c>
      <c r="H32" s="40">
        <f t="shared" si="5"/>
        <v>3475</v>
      </c>
      <c r="I32" s="40">
        <f t="shared" si="5"/>
        <v>4608</v>
      </c>
      <c r="J32" s="40">
        <f t="shared" si="5"/>
        <v>2277</v>
      </c>
    </row>
    <row r="33" spans="1:10" s="36" customFormat="1" x14ac:dyDescent="0.25">
      <c r="A33" s="40"/>
      <c r="B33" s="40" t="s">
        <v>33</v>
      </c>
      <c r="C33" s="40"/>
      <c r="D33" s="40"/>
      <c r="E33" s="40"/>
      <c r="F33" s="40"/>
      <c r="G33" s="40"/>
      <c r="H33" s="40"/>
      <c r="I33" s="40"/>
      <c r="J33" s="40"/>
    </row>
  </sheetData>
  <mergeCells count="17">
    <mergeCell ref="A1:J1"/>
    <mergeCell ref="C7:D7"/>
    <mergeCell ref="E7:F7"/>
    <mergeCell ref="G7:H7"/>
    <mergeCell ref="C6:F6"/>
    <mergeCell ref="I7:J7"/>
    <mergeCell ref="G6:J6"/>
    <mergeCell ref="A3:J3"/>
    <mergeCell ref="A4:J4"/>
    <mergeCell ref="A6:A8"/>
    <mergeCell ref="B6:B8"/>
    <mergeCell ref="A32:B32"/>
    <mergeCell ref="A20:B20"/>
    <mergeCell ref="A22:B22"/>
    <mergeCell ref="A24:B24"/>
    <mergeCell ref="A27:B27"/>
    <mergeCell ref="A31:B31"/>
  </mergeCells>
  <printOptions horizontalCentered="1" verticalCentered="1"/>
  <pageMargins left="0" right="0" top="0" bottom="0" header="0" footer="0"/>
  <pageSetup paperSize="9" scale="81" orientation="landscape" r:id="rId1"/>
  <colBreaks count="1" manualBreakCount="1">
    <brk id="9" max="1638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Savings</vt:lpstr>
      <vt:lpstr>limits sanctioned</vt:lpstr>
      <vt:lpstr>Disbursement</vt:lpstr>
      <vt:lpstr>OS AND NPA</vt:lpstr>
      <vt:lpstr>Disbursement!Print_Area_0</vt:lpstr>
      <vt:lpstr>Disbursement!Print_Titles</vt:lpstr>
      <vt:lpstr>'limits sanctioned'!Print_Titles</vt:lpstr>
      <vt:lpstr>'OS AND NPA'!Print_Titles</vt:lpstr>
      <vt:lpstr>Savings!Print_Titles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sujatha.anil</dc:creator>
  <cp:lastModifiedBy>dena</cp:lastModifiedBy>
  <cp:revision>0</cp:revision>
  <cp:lastPrinted>2020-09-15T08:49:52Z</cp:lastPrinted>
  <dcterms:created xsi:type="dcterms:W3CDTF">2014-06-25T08:15:44Z</dcterms:created>
  <dcterms:modified xsi:type="dcterms:W3CDTF">2020-09-22T12:34:18Z</dcterms:modified>
</cp:coreProperties>
</file>