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5480" windowHeight="8070" tabRatio="585" activeTab="3"/>
  </bookViews>
  <sheets>
    <sheet name="Savings" sheetId="1" r:id="rId1"/>
    <sheet name="limits sanctioned" sheetId="2" r:id="rId2"/>
    <sheet name="Disbursement" sheetId="3" r:id="rId3"/>
    <sheet name="OS AND NPA" sheetId="4" r:id="rId4"/>
  </sheets>
  <definedNames>
    <definedName name="Print_Area_0" localSheetId="2">Disbursement!$A$1:$S$8</definedName>
    <definedName name="_xlnm.Print_Titles" localSheetId="2">Disbursement!$1:$8</definedName>
    <definedName name="_xlnm.Print_Titles" localSheetId="1">'limits sanctioned'!$1:$8</definedName>
    <definedName name="_xlnm.Print_Titles" localSheetId="3">'OS AND NPA'!$1:$8</definedName>
    <definedName name="_xlnm.Print_Titles" localSheetId="0">Savings!$3:$7</definedName>
  </definedNames>
  <calcPr calcId="144525"/>
</workbook>
</file>

<file path=xl/calcChain.xml><?xml version="1.0" encoding="utf-8"?>
<calcChain xmlns="http://schemas.openxmlformats.org/spreadsheetml/2006/main">
  <c r="S41" i="3" l="1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11" i="4" l="1"/>
  <c r="E15" i="2" l="1"/>
  <c r="L27" i="3" l="1"/>
  <c r="H37" i="2"/>
  <c r="E37" i="2"/>
  <c r="J37" i="2"/>
  <c r="J11" i="2"/>
  <c r="H11" i="4" l="1"/>
  <c r="G11" i="4"/>
  <c r="C33" i="4" l="1"/>
  <c r="D11" i="4"/>
  <c r="J34" i="2" l="1"/>
  <c r="J33" i="2"/>
  <c r="J27" i="2"/>
  <c r="J25" i="2"/>
  <c r="J22" i="2"/>
  <c r="J18" i="2"/>
  <c r="J17" i="2"/>
  <c r="J16" i="2"/>
  <c r="J15" i="2"/>
  <c r="J13" i="2"/>
  <c r="J12" i="2"/>
  <c r="I34" i="2"/>
  <c r="I27" i="2"/>
  <c r="I25" i="2"/>
  <c r="I22" i="2"/>
  <c r="I19" i="2"/>
  <c r="I18" i="2"/>
  <c r="I17" i="2"/>
  <c r="I16" i="2"/>
  <c r="I13" i="2"/>
  <c r="E38" i="2"/>
  <c r="E27" i="2"/>
  <c r="D27" i="2"/>
  <c r="E25" i="2"/>
  <c r="E22" i="2"/>
  <c r="E19" i="2"/>
  <c r="E18" i="2"/>
  <c r="E17" i="2"/>
  <c r="E14" i="2"/>
  <c r="E12" i="2"/>
  <c r="D38" i="2"/>
  <c r="D25" i="2"/>
  <c r="D22" i="2"/>
  <c r="D19" i="2"/>
  <c r="D17" i="2"/>
  <c r="D14" i="2"/>
  <c r="D12" i="2"/>
  <c r="J40" i="4" l="1"/>
  <c r="I40" i="4"/>
  <c r="H40" i="4"/>
  <c r="G40" i="4"/>
  <c r="F40" i="4"/>
  <c r="E40" i="4"/>
  <c r="D40" i="4"/>
  <c r="C40" i="4"/>
  <c r="J35" i="4"/>
  <c r="I35" i="4"/>
  <c r="H35" i="4"/>
  <c r="G35" i="4"/>
  <c r="F35" i="4"/>
  <c r="E35" i="4"/>
  <c r="D35" i="4"/>
  <c r="C35" i="4"/>
  <c r="J32" i="4"/>
  <c r="I32" i="4"/>
  <c r="H32" i="4"/>
  <c r="G32" i="4"/>
  <c r="F32" i="4"/>
  <c r="E32" i="4"/>
  <c r="D32" i="4"/>
  <c r="C32" i="4"/>
  <c r="J28" i="4"/>
  <c r="I28" i="4"/>
  <c r="H28" i="4"/>
  <c r="G28" i="4"/>
  <c r="F28" i="4"/>
  <c r="E28" i="4"/>
  <c r="D28" i="4"/>
  <c r="C28" i="4"/>
  <c r="J26" i="4"/>
  <c r="J41" i="4" s="1"/>
  <c r="I26" i="4"/>
  <c r="I41" i="4" s="1"/>
  <c r="H26" i="4"/>
  <c r="H41" i="4" s="1"/>
  <c r="G26" i="4"/>
  <c r="G41" i="4" s="1"/>
  <c r="F26" i="4"/>
  <c r="F41" i="4" s="1"/>
  <c r="E26" i="4"/>
  <c r="E41" i="4" s="1"/>
  <c r="D26" i="4"/>
  <c r="D41" i="4" s="1"/>
  <c r="C26" i="4"/>
  <c r="C41" i="4" s="1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L42" i="2"/>
  <c r="K42" i="2"/>
  <c r="J42" i="2"/>
  <c r="I42" i="2"/>
  <c r="H42" i="2"/>
  <c r="G42" i="2"/>
  <c r="F42" i="2"/>
  <c r="E42" i="2"/>
  <c r="D42" i="2"/>
  <c r="C42" i="2"/>
  <c r="L35" i="2"/>
  <c r="K35" i="2"/>
  <c r="J35" i="2"/>
  <c r="I35" i="2"/>
  <c r="H35" i="2"/>
  <c r="G35" i="2"/>
  <c r="F35" i="2"/>
  <c r="E35" i="2"/>
  <c r="D35" i="2"/>
  <c r="C35" i="2"/>
  <c r="L32" i="2"/>
  <c r="K32" i="2"/>
  <c r="J32" i="2"/>
  <c r="I32" i="2"/>
  <c r="H32" i="2"/>
  <c r="G32" i="2"/>
  <c r="F32" i="2"/>
  <c r="E32" i="2"/>
  <c r="D32" i="2"/>
  <c r="C32" i="2"/>
  <c r="L28" i="2"/>
  <c r="K28" i="2"/>
  <c r="J28" i="2"/>
  <c r="I28" i="2"/>
  <c r="H28" i="2"/>
  <c r="G28" i="2"/>
  <c r="F28" i="2"/>
  <c r="E28" i="2"/>
  <c r="D28" i="2"/>
  <c r="C28" i="2"/>
  <c r="L26" i="2"/>
  <c r="L43" i="2" s="1"/>
  <c r="K26" i="2"/>
  <c r="K43" i="2" s="1"/>
  <c r="J26" i="2"/>
  <c r="I26" i="2"/>
  <c r="I43" i="2" s="1"/>
  <c r="H26" i="2"/>
  <c r="H43" i="2" s="1"/>
  <c r="G26" i="2"/>
  <c r="G43" i="2" s="1"/>
  <c r="F26" i="2"/>
  <c r="E26" i="2"/>
  <c r="E43" i="2" s="1"/>
  <c r="D26" i="2"/>
  <c r="D43" i="2" s="1"/>
  <c r="C26" i="2"/>
  <c r="C43" i="2" s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O25" i="1"/>
  <c r="O39" i="1" s="1"/>
  <c r="N25" i="1"/>
  <c r="M25" i="1"/>
  <c r="M39" i="1" s="1"/>
  <c r="L25" i="1"/>
  <c r="K25" i="1"/>
  <c r="J25" i="1"/>
  <c r="I25" i="1"/>
  <c r="I39" i="1" s="1"/>
  <c r="H25" i="1"/>
  <c r="G25" i="1"/>
  <c r="F25" i="1"/>
  <c r="E25" i="1"/>
  <c r="E39" i="1" s="1"/>
  <c r="D25" i="1"/>
  <c r="C25" i="1"/>
  <c r="C39" i="1" s="1"/>
  <c r="C41" i="3" l="1"/>
  <c r="F43" i="2"/>
  <c r="J43" i="2"/>
  <c r="G39" i="1"/>
  <c r="K39" i="1"/>
  <c r="D39" i="1"/>
  <c r="H39" i="1"/>
  <c r="L39" i="1"/>
  <c r="F39" i="1"/>
  <c r="J39" i="1"/>
  <c r="N39" i="1"/>
</calcChain>
</file>

<file path=xl/sharedStrings.xml><?xml version="1.0" encoding="utf-8"?>
<sst xmlns="http://schemas.openxmlformats.org/spreadsheetml/2006/main" count="233" uniqueCount="82">
  <si>
    <t>Annexure - 20 (i)</t>
  </si>
  <si>
    <t>(Amt.in Rs.lakhs)</t>
  </si>
  <si>
    <t>No.</t>
  </si>
  <si>
    <t>Bank</t>
  </si>
  <si>
    <t>Target</t>
  </si>
  <si>
    <t xml:space="preserve">During Quarter ( 01.04.2019 - 30.09.2019 ) </t>
  </si>
  <si>
    <t>Total SHG accounts at the end of the quarter (Cumulative)</t>
  </si>
  <si>
    <t>SB linkage</t>
  </si>
  <si>
    <t>Savings account  of SHGs opened during the quarter (A)</t>
  </si>
  <si>
    <t>Out of (A), Women SHGs</t>
  </si>
  <si>
    <t xml:space="preserve">Total saving account of SHGs as on date (B) </t>
  </si>
  <si>
    <t>Out of (B), Women SHG</t>
  </si>
  <si>
    <t>NO</t>
  </si>
  <si>
    <t>No. of SHGs</t>
  </si>
  <si>
    <t>No. of Members</t>
  </si>
  <si>
    <t>Saving Amount</t>
  </si>
  <si>
    <t>ALLAHABAD BANK</t>
  </si>
  <si>
    <t>ANDHRA BANK</t>
  </si>
  <si>
    <t>BANK OF BARODA</t>
  </si>
  <si>
    <t>BANK OF INDIA</t>
  </si>
  <si>
    <t>BANK OF MAHRASHTRA</t>
  </si>
  <si>
    <t>CANARA BANK</t>
  </si>
  <si>
    <t>CENTRAL BANK OF INDIA</t>
  </si>
  <si>
    <t>CORPORATION BANK</t>
  </si>
  <si>
    <t>INDIAN BANK</t>
  </si>
  <si>
    <t>INDIAN OVERSEAS BANK</t>
  </si>
  <si>
    <t>PUNJAB NATIONAL BANK</t>
  </si>
  <si>
    <t>PUNJAB AND SIND BANK</t>
  </si>
  <si>
    <t>ORIENTAL BK OF COMMERCE</t>
  </si>
  <si>
    <t>SYNDICATE BANK</t>
  </si>
  <si>
    <t>UNION BANK OF INDIA</t>
  </si>
  <si>
    <t>UNITED BANK OF INDIA</t>
  </si>
  <si>
    <t>UCO BANK</t>
  </si>
  <si>
    <t>SUB TOTAL</t>
  </si>
  <si>
    <t>STATE BANK OF INDIA</t>
  </si>
  <si>
    <t>DCCB</t>
  </si>
  <si>
    <t>GSCARDB</t>
  </si>
  <si>
    <t>GSCB</t>
  </si>
  <si>
    <t>BARODA GRAMIN BANK</t>
  </si>
  <si>
    <t>SAURASHTRA GRAMIN BANK</t>
  </si>
  <si>
    <t>CATHOLIC SYRIAN BANK</t>
  </si>
  <si>
    <t>FEDERAL BANK</t>
  </si>
  <si>
    <t>HDFC BANK</t>
  </si>
  <si>
    <t>ICICI BANK</t>
  </si>
  <si>
    <t>IDBI BANK</t>
  </si>
  <si>
    <t>IDFC First Bank</t>
  </si>
  <si>
    <t>INDUSIND BANK</t>
  </si>
  <si>
    <t>J AND K BANK</t>
  </si>
  <si>
    <t>KOTAK MAHINDRA BANK</t>
  </si>
  <si>
    <t>GRAND TOTAL</t>
  </si>
  <si>
    <t>Source:     Member(Banks)</t>
  </si>
  <si>
    <t>Annexure - 20 (ii)</t>
  </si>
  <si>
    <t>During the quarter</t>
  </si>
  <si>
    <t>Cumulative during the year ( from 1st April)</t>
  </si>
  <si>
    <t>Limit sanctioned to SHGs (A)</t>
  </si>
  <si>
    <t>Out of (A), Woman SHG</t>
  </si>
  <si>
    <t>Limit sanctioned to SHGs (B)</t>
  </si>
  <si>
    <t>Out of (B), Woman SHG</t>
  </si>
  <si>
    <t>Graded A/cs</t>
  </si>
  <si>
    <t>Out of graded A/cs, A/cs sanctioned</t>
  </si>
  <si>
    <t>Limit sanctioned</t>
  </si>
  <si>
    <t>A/cs sanctioned</t>
  </si>
  <si>
    <t>Annexure - 20 (iii)</t>
  </si>
  <si>
    <t>(Amt.in Rs.lacs)</t>
  </si>
  <si>
    <t>Disbursement during the quarter</t>
  </si>
  <si>
    <t>Disbursement during the year (Cumulative from 1st April)</t>
  </si>
  <si>
    <t>Disbursement</t>
  </si>
  <si>
    <t>Loans disbursed to SHGs (A)</t>
  </si>
  <si>
    <t>Loans disbursed to SHGs (B)</t>
  </si>
  <si>
    <t>Amt. disbursed</t>
  </si>
  <si>
    <t>of which new SHGs (No.)</t>
  </si>
  <si>
    <t>Annexure - 20 (iv)</t>
  </si>
  <si>
    <t>Outstanding</t>
  </si>
  <si>
    <t>Non-perfroming assets (NPA)</t>
  </si>
  <si>
    <t>Total loan outstanding (A)</t>
  </si>
  <si>
    <t>Total loan outstanding (B)</t>
  </si>
  <si>
    <t>Amount</t>
  </si>
  <si>
    <t xml:space="preserve"> </t>
  </si>
  <si>
    <t xml:space="preserve"> BANKWISE - Outstanding and NPA details of Self Help Group (SHG) for the quarter ended SEPT. 2019</t>
  </si>
  <si>
    <t xml:space="preserve"> BANKWISE - Disbursement details of Self Help Group(SHG) for the quarter ended  SEPT. 2019</t>
  </si>
  <si>
    <t xml:space="preserve"> BANKWISE - Grading and Sanction details of Self Help Group(SHG) for the quarter ended  SEPT. 2019</t>
  </si>
  <si>
    <t xml:space="preserve"> BANKWISE Saving Linkage of Self Help Group (SHG) for the quarter ended  SEPT.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</si>
</sst>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b/>
      <sz val="11"/>
      <color rgb="FF000000"/>
      <name val="Calibri"/>
      <family val="2"/>
    </font>
    <font>
      <b/>
      <sz val="14"/>
      <color rgb="FF000000"/>
      <name val="Calibri"/>
      <family val="2"/>
    </font>
    <font>
      <sz val="16"/>
      <color rgb="FF000000"/>
      <name val="Arial"/>
      <family val="2"/>
    </font>
    <font>
      <b/>
      <sz val="16"/>
      <color rgb="FF000000"/>
      <name val="Arial"/>
      <family val="2"/>
    </font>
    <font>
      <b/>
      <sz val="12"/>
      <color rgb="FF000000"/>
      <name val="Calibri"/>
      <family val="2"/>
    </font>
    <font>
      <sz val="12"/>
      <name val="Arial"/>
      <family val="2"/>
    </font>
    <font>
      <sz val="14"/>
      <color rgb="FF000000"/>
      <name val="Arial Black"/>
      <family val="2"/>
    </font>
    <font>
      <sz val="18"/>
      <color rgb="FF000000"/>
      <name val="Arial Black"/>
      <family val="2"/>
    </font>
    <font>
      <sz val="20"/>
      <color rgb="FF000000"/>
      <name val="Arial Black"/>
      <family val="2"/>
    </font>
    <font>
      <sz val="16"/>
      <color rgb="FF000000"/>
      <name val="Calibri"/>
      <family val="2"/>
    </font>
    <font>
      <sz val="24"/>
      <color rgb="FF000000"/>
      <name val="Arial Black"/>
      <family val="2"/>
    </font>
    <font>
      <sz val="22"/>
      <color rgb="FF000000"/>
      <name val="Arial Black"/>
      <family val="2"/>
    </font>
    <font>
      <b/>
      <sz val="18"/>
      <color rgb="FF000000"/>
      <name val="Calibri"/>
      <family val="2"/>
    </font>
    <font>
      <sz val="28"/>
      <color rgb="FF000000"/>
      <name val="Arial Black"/>
      <family val="2"/>
    </font>
    <font>
      <sz val="26"/>
      <color rgb="FF000000"/>
      <name val="Arial Black"/>
      <family val="2"/>
    </font>
    <font>
      <sz val="18"/>
      <color rgb="FF000000"/>
      <name val="Calibri"/>
      <family val="2"/>
    </font>
    <font>
      <b/>
      <sz val="16"/>
      <color rgb="FF000000"/>
      <name val="Calibri"/>
      <family val="2"/>
    </font>
    <font>
      <b/>
      <sz val="18"/>
      <color rgb="FF000000"/>
      <name val="Arial"/>
      <family val="2"/>
    </font>
    <font>
      <sz val="1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1" fillId="0" borderId="0"/>
    <xf numFmtId="0" fontId="2" fillId="0" borderId="0"/>
    <xf numFmtId="0" fontId="1" fillId="0" borderId="0"/>
  </cellStyleXfs>
  <cellXfs count="132">
    <xf numFmtId="0" fontId="0" fillId="0" borderId="0" xfId="0"/>
    <xf numFmtId="0" fontId="0" fillId="0" borderId="0" xfId="0"/>
    <xf numFmtId="0" fontId="3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center"/>
    </xf>
    <xf numFmtId="0" fontId="0" fillId="0" borderId="0" xfId="0" applyAlignment="1">
      <alignment wrapText="1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6" fillId="0" borderId="0" xfId="0" applyFont="1"/>
    <xf numFmtId="0" fontId="4" fillId="0" borderId="0" xfId="0" applyFont="1" applyAlignment="1">
      <alignment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3" fillId="0" borderId="0" xfId="0" applyFont="1"/>
    <xf numFmtId="49" fontId="12" fillId="0" borderId="0" xfId="0" applyNumberFormat="1" applyFont="1"/>
    <xf numFmtId="0" fontId="10" fillId="0" borderId="0" xfId="0" applyFont="1"/>
    <xf numFmtId="0" fontId="3" fillId="0" borderId="0" xfId="0" applyFont="1"/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0" xfId="0" applyFont="1"/>
    <xf numFmtId="0" fontId="4" fillId="0" borderId="29" xfId="0" applyFont="1" applyBorder="1"/>
    <xf numFmtId="0" fontId="0" fillId="0" borderId="29" xfId="0" applyBorder="1"/>
    <xf numFmtId="0" fontId="13" fillId="0" borderId="0" xfId="0" applyFont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49" fontId="3" fillId="0" borderId="17" xfId="0" applyNumberFormat="1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/>
    </xf>
    <xf numFmtId="0" fontId="4" fillId="0" borderId="29" xfId="0" applyFont="1" applyBorder="1"/>
    <xf numFmtId="0" fontId="3" fillId="0" borderId="0" xfId="0" applyFont="1" applyAlignment="1">
      <alignment horizontal="right"/>
    </xf>
    <xf numFmtId="49" fontId="3" fillId="0" borderId="23" xfId="0" applyNumberFormat="1" applyFont="1" applyBorder="1" applyAlignment="1">
      <alignment horizontal="center" vertical="center" wrapText="1"/>
    </xf>
    <xf numFmtId="49" fontId="3" fillId="0" borderId="24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49" fontId="3" fillId="0" borderId="17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2" borderId="17" xfId="0" applyNumberFormat="1" applyFont="1" applyFill="1" applyBorder="1" applyAlignment="1">
      <alignment horizontal="center"/>
    </xf>
    <xf numFmtId="49" fontId="3" fillId="2" borderId="14" xfId="0" applyNumberFormat="1" applyFont="1" applyFill="1" applyBorder="1" applyAlignment="1">
      <alignment horizontal="center"/>
    </xf>
    <xf numFmtId="49" fontId="3" fillId="2" borderId="15" xfId="0" applyNumberFormat="1" applyFont="1" applyFill="1" applyBorder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49" fontId="16" fillId="0" borderId="0" xfId="0" applyNumberFormat="1" applyFont="1" applyAlignment="1">
      <alignment horizontal="center"/>
    </xf>
    <xf numFmtId="49" fontId="17" fillId="0" borderId="0" xfId="0" applyNumberFormat="1" applyFont="1" applyAlignment="1">
      <alignment horizontal="center"/>
    </xf>
    <xf numFmtId="0" fontId="18" fillId="0" borderId="29" xfId="0" applyFont="1" applyBorder="1"/>
    <xf numFmtId="1" fontId="18" fillId="0" borderId="29" xfId="0" applyNumberFormat="1" applyFont="1" applyBorder="1"/>
    <xf numFmtId="49" fontId="19" fillId="0" borderId="0" xfId="0" applyNumberFormat="1" applyFont="1" applyAlignment="1">
      <alignment horizontal="center"/>
    </xf>
    <xf numFmtId="0" fontId="21" fillId="0" borderId="29" xfId="0" applyFont="1" applyBorder="1"/>
    <xf numFmtId="0" fontId="15" fillId="0" borderId="29" xfId="0" applyFont="1" applyBorder="1"/>
    <xf numFmtId="1" fontId="21" fillId="0" borderId="29" xfId="0" applyNumberFormat="1" applyFont="1" applyBorder="1"/>
    <xf numFmtId="1" fontId="15" fillId="0" borderId="29" xfId="0" applyNumberFormat="1" applyFont="1" applyBorder="1"/>
    <xf numFmtId="0" fontId="22" fillId="0" borderId="29" xfId="0" applyFont="1" applyBorder="1" applyAlignment="1">
      <alignment horizontal="center"/>
    </xf>
    <xf numFmtId="0" fontId="22" fillId="0" borderId="29" xfId="0" applyFont="1" applyBorder="1"/>
    <xf numFmtId="0" fontId="22" fillId="0" borderId="29" xfId="0" applyFont="1" applyBorder="1"/>
    <xf numFmtId="1" fontId="22" fillId="0" borderId="29" xfId="0" applyNumberFormat="1" applyFont="1" applyBorder="1"/>
    <xf numFmtId="0" fontId="18" fillId="0" borderId="29" xfId="0" applyFont="1" applyBorder="1" applyAlignment="1">
      <alignment horizontal="center"/>
    </xf>
    <xf numFmtId="0" fontId="18" fillId="0" borderId="29" xfId="0" applyFont="1" applyBorder="1"/>
    <xf numFmtId="0" fontId="18" fillId="0" borderId="29" xfId="0" applyFont="1" applyBorder="1" applyAlignment="1">
      <alignment horizontal="right"/>
    </xf>
    <xf numFmtId="1" fontId="18" fillId="0" borderId="29" xfId="0" applyNumberFormat="1" applyFont="1" applyBorder="1" applyAlignment="1">
      <alignment horizontal="right"/>
    </xf>
    <xf numFmtId="0" fontId="18" fillId="0" borderId="29" xfId="0" applyFont="1" applyBorder="1" applyAlignment="1">
      <alignment horizontal="right" vertical="center"/>
    </xf>
    <xf numFmtId="1" fontId="18" fillId="0" borderId="29" xfId="0" applyNumberFormat="1" applyFont="1" applyBorder="1" applyAlignment="1">
      <alignment horizontal="right" vertical="center"/>
    </xf>
    <xf numFmtId="0" fontId="18" fillId="2" borderId="29" xfId="0" applyFont="1" applyFill="1" applyBorder="1" applyAlignment="1">
      <alignment horizontal="right" vertical="center"/>
    </xf>
    <xf numFmtId="1" fontId="18" fillId="2" borderId="29" xfId="0" applyNumberFormat="1" applyFont="1" applyFill="1" applyBorder="1" applyAlignment="1">
      <alignment horizontal="right" vertical="center"/>
    </xf>
    <xf numFmtId="0" fontId="4" fillId="0" borderId="3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18" fillId="0" borderId="3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3" fillId="0" borderId="20" xfId="0" applyFont="1" applyBorder="1" applyAlignment="1">
      <alignment horizontal="center"/>
    </xf>
    <xf numFmtId="0" fontId="23" fillId="0" borderId="21" xfId="0" applyFont="1" applyBorder="1" applyAlignment="1">
      <alignment horizontal="center"/>
    </xf>
    <xf numFmtId="0" fontId="23" fillId="0" borderId="22" xfId="0" applyFont="1" applyBorder="1" applyAlignment="1">
      <alignment horizontal="center"/>
    </xf>
    <xf numFmtId="0" fontId="18" fillId="0" borderId="6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4" fillId="0" borderId="29" xfId="0" applyFont="1" applyBorder="1"/>
    <xf numFmtId="1" fontId="24" fillId="0" borderId="29" xfId="0" applyNumberFormat="1" applyFont="1" applyBorder="1"/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2"/>
  <sheetViews>
    <sheetView view="pageBreakPreview" topLeftCell="A2" zoomScale="90" zoomScalePageLayoutView="90" workbookViewId="0">
      <selection activeCell="J2" sqref="J2"/>
    </sheetView>
  </sheetViews>
  <sheetFormatPr defaultRowHeight="15" x14ac:dyDescent="0.25"/>
  <cols>
    <col min="1" max="1" width="9.42578125" customWidth="1"/>
    <col min="2" max="2" width="27.28515625" customWidth="1"/>
    <col min="3" max="3" width="15.7109375" style="1" customWidth="1"/>
    <col min="4" max="16" width="15.7109375" customWidth="1"/>
  </cols>
  <sheetData>
    <row r="1" spans="1:15" s="1" customFormat="1" ht="24.95" customHeight="1" x14ac:dyDescent="0.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s="1" customFormat="1" ht="20.100000000000001" customHeight="1" x14ac:dyDescent="0.25"/>
    <row r="3" spans="1:15" ht="30" customHeight="1" x14ac:dyDescent="0.7">
      <c r="A3" s="87" t="s">
        <v>81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</row>
    <row r="4" spans="1:15" ht="20.100000000000001" customHeight="1" thickBot="1" x14ac:dyDescent="0.3">
      <c r="A4" s="1"/>
      <c r="B4" s="1"/>
      <c r="D4" s="46" t="s">
        <v>1</v>
      </c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s="3" customFormat="1" ht="20.100000000000001" customHeight="1" thickBot="1" x14ac:dyDescent="0.35">
      <c r="A5" s="40" t="s">
        <v>2</v>
      </c>
      <c r="B5" s="84" t="s">
        <v>3</v>
      </c>
      <c r="C5" s="82" t="s">
        <v>4</v>
      </c>
      <c r="D5" s="47" t="s">
        <v>5</v>
      </c>
      <c r="E5" s="48"/>
      <c r="F5" s="48"/>
      <c r="G5" s="48"/>
      <c r="H5" s="48"/>
      <c r="I5" s="49"/>
      <c r="J5" s="50" t="s">
        <v>6</v>
      </c>
      <c r="K5" s="51"/>
      <c r="L5" s="51"/>
      <c r="M5" s="51"/>
      <c r="N5" s="51"/>
      <c r="O5" s="52"/>
    </row>
    <row r="6" spans="1:15" s="4" customFormat="1" ht="30" customHeight="1" x14ac:dyDescent="0.25">
      <c r="A6" s="41"/>
      <c r="B6" s="85"/>
      <c r="C6" s="32" t="s">
        <v>7</v>
      </c>
      <c r="D6" s="53" t="s">
        <v>8</v>
      </c>
      <c r="E6" s="54"/>
      <c r="F6" s="55"/>
      <c r="G6" s="53" t="s">
        <v>9</v>
      </c>
      <c r="H6" s="54"/>
      <c r="I6" s="55"/>
      <c r="J6" s="53" t="s">
        <v>10</v>
      </c>
      <c r="K6" s="54"/>
      <c r="L6" s="55"/>
      <c r="M6" s="53" t="s">
        <v>11</v>
      </c>
      <c r="N6" s="54"/>
      <c r="O6" s="55"/>
    </row>
    <row r="7" spans="1:15" s="5" customFormat="1" ht="30" customHeight="1" thickBot="1" x14ac:dyDescent="0.3">
      <c r="A7" s="42"/>
      <c r="B7" s="86"/>
      <c r="C7" s="83" t="s">
        <v>12</v>
      </c>
      <c r="D7" s="20" t="s">
        <v>13</v>
      </c>
      <c r="E7" s="18" t="s">
        <v>14</v>
      </c>
      <c r="F7" s="19" t="s">
        <v>15</v>
      </c>
      <c r="G7" s="20" t="s">
        <v>13</v>
      </c>
      <c r="H7" s="18" t="s">
        <v>14</v>
      </c>
      <c r="I7" s="19" t="s">
        <v>15</v>
      </c>
      <c r="J7" s="20" t="s">
        <v>13</v>
      </c>
      <c r="K7" s="18" t="s">
        <v>14</v>
      </c>
      <c r="L7" s="19" t="s">
        <v>15</v>
      </c>
      <c r="M7" s="20" t="s">
        <v>13</v>
      </c>
      <c r="N7" s="18" t="s">
        <v>14</v>
      </c>
      <c r="O7" s="19" t="s">
        <v>15</v>
      </c>
    </row>
    <row r="8" spans="1:15" s="9" customFormat="1" ht="20.100000000000001" customHeight="1" x14ac:dyDescent="0.25">
      <c r="A8" s="28"/>
      <c r="B8" s="29"/>
      <c r="C8" s="34"/>
      <c r="D8" s="30"/>
      <c r="E8" s="31"/>
      <c r="F8" s="29"/>
      <c r="G8" s="30"/>
      <c r="H8" s="31"/>
      <c r="I8" s="29"/>
      <c r="J8" s="30"/>
      <c r="K8" s="31"/>
      <c r="L8" s="29"/>
      <c r="M8" s="30"/>
      <c r="N8" s="31"/>
      <c r="O8" s="32"/>
    </row>
    <row r="9" spans="1:15" s="36" customFormat="1" ht="20.100000000000001" customHeight="1" x14ac:dyDescent="0.35">
      <c r="A9" s="89">
        <v>1</v>
      </c>
      <c r="B9" s="37" t="s">
        <v>16</v>
      </c>
      <c r="C9" s="89">
        <v>100</v>
      </c>
      <c r="D9" s="90">
        <v>4</v>
      </c>
      <c r="E9" s="90">
        <v>40</v>
      </c>
      <c r="F9" s="90">
        <v>2.2999999999999998</v>
      </c>
      <c r="G9" s="90">
        <v>2</v>
      </c>
      <c r="H9" s="90">
        <v>20</v>
      </c>
      <c r="I9" s="90">
        <v>0.8</v>
      </c>
      <c r="J9" s="90">
        <v>188</v>
      </c>
      <c r="K9" s="90">
        <v>1923</v>
      </c>
      <c r="L9" s="90">
        <v>9.06</v>
      </c>
      <c r="M9" s="90">
        <v>143</v>
      </c>
      <c r="N9" s="90">
        <v>1661</v>
      </c>
      <c r="O9" s="90">
        <v>5.65</v>
      </c>
    </row>
    <row r="10" spans="1:15" s="36" customFormat="1" ht="20.100000000000001" customHeight="1" x14ac:dyDescent="0.35">
      <c r="A10" s="89">
        <v>2</v>
      </c>
      <c r="B10" s="37" t="s">
        <v>17</v>
      </c>
      <c r="C10" s="89">
        <v>100</v>
      </c>
      <c r="D10" s="89">
        <v>132</v>
      </c>
      <c r="E10" s="89">
        <v>1310</v>
      </c>
      <c r="F10" s="90">
        <v>5</v>
      </c>
      <c r="G10" s="89">
        <v>132</v>
      </c>
      <c r="H10" s="89">
        <v>1310</v>
      </c>
      <c r="I10" s="90">
        <v>5</v>
      </c>
      <c r="J10" s="89">
        <v>6</v>
      </c>
      <c r="K10" s="89">
        <v>64</v>
      </c>
      <c r="L10" s="90">
        <v>1</v>
      </c>
      <c r="M10" s="89">
        <v>6</v>
      </c>
      <c r="N10" s="89">
        <v>64</v>
      </c>
      <c r="O10" s="90">
        <v>1</v>
      </c>
    </row>
    <row r="11" spans="1:15" s="36" customFormat="1" ht="20.100000000000001" customHeight="1" x14ac:dyDescent="0.35">
      <c r="A11" s="89">
        <v>3</v>
      </c>
      <c r="B11" s="37" t="s">
        <v>18</v>
      </c>
      <c r="C11" s="89">
        <v>0</v>
      </c>
      <c r="D11" s="89">
        <v>1104</v>
      </c>
      <c r="E11" s="89">
        <v>11040</v>
      </c>
      <c r="F11" s="90">
        <v>242</v>
      </c>
      <c r="G11" s="89">
        <v>1104</v>
      </c>
      <c r="H11" s="89">
        <v>11040</v>
      </c>
      <c r="I11" s="90">
        <v>242</v>
      </c>
      <c r="J11" s="89">
        <v>88272</v>
      </c>
      <c r="K11" s="89">
        <v>970992</v>
      </c>
      <c r="L11" s="90">
        <v>13898</v>
      </c>
      <c r="M11" s="89">
        <v>81530</v>
      </c>
      <c r="N11" s="89">
        <v>862838</v>
      </c>
      <c r="O11" s="90">
        <v>11701</v>
      </c>
    </row>
    <row r="12" spans="1:15" s="36" customFormat="1" ht="20.100000000000001" customHeight="1" x14ac:dyDescent="0.35">
      <c r="A12" s="89">
        <v>4</v>
      </c>
      <c r="B12" s="37" t="s">
        <v>19</v>
      </c>
      <c r="C12" s="89">
        <v>100</v>
      </c>
      <c r="D12" s="89">
        <v>78</v>
      </c>
      <c r="E12" s="89">
        <v>911</v>
      </c>
      <c r="F12" s="90">
        <v>10.38</v>
      </c>
      <c r="G12" s="89">
        <v>78</v>
      </c>
      <c r="H12" s="89">
        <v>911</v>
      </c>
      <c r="I12" s="90">
        <v>10.38</v>
      </c>
      <c r="J12" s="89">
        <v>8107</v>
      </c>
      <c r="K12" s="89">
        <v>77979</v>
      </c>
      <c r="L12" s="90">
        <v>819.42</v>
      </c>
      <c r="M12" s="89">
        <v>6477</v>
      </c>
      <c r="N12" s="89">
        <v>58074</v>
      </c>
      <c r="O12" s="90">
        <v>478.12</v>
      </c>
    </row>
    <row r="13" spans="1:15" s="36" customFormat="1" ht="20.100000000000001" customHeight="1" x14ac:dyDescent="0.35">
      <c r="A13" s="89">
        <v>5</v>
      </c>
      <c r="B13" s="37" t="s">
        <v>20</v>
      </c>
      <c r="C13" s="89">
        <v>100</v>
      </c>
      <c r="D13" s="89">
        <v>51</v>
      </c>
      <c r="E13" s="89">
        <v>514</v>
      </c>
      <c r="F13" s="90">
        <v>4</v>
      </c>
      <c r="G13" s="89">
        <v>49</v>
      </c>
      <c r="H13" s="89">
        <v>490</v>
      </c>
      <c r="I13" s="90">
        <v>3</v>
      </c>
      <c r="J13" s="89">
        <v>146</v>
      </c>
      <c r="K13" s="89">
        <v>1460</v>
      </c>
      <c r="L13" s="90">
        <v>12.11</v>
      </c>
      <c r="M13" s="89">
        <v>142</v>
      </c>
      <c r="N13" s="89">
        <v>1420</v>
      </c>
      <c r="O13" s="90">
        <v>10.4</v>
      </c>
    </row>
    <row r="14" spans="1:15" s="36" customFormat="1" ht="20.100000000000001" customHeight="1" x14ac:dyDescent="0.35">
      <c r="A14" s="89">
        <v>6</v>
      </c>
      <c r="B14" s="37" t="s">
        <v>21</v>
      </c>
      <c r="C14" s="89">
        <v>100</v>
      </c>
      <c r="D14" s="89">
        <v>29</v>
      </c>
      <c r="E14" s="89">
        <v>309</v>
      </c>
      <c r="F14" s="90">
        <v>1.3</v>
      </c>
      <c r="G14" s="89">
        <v>26</v>
      </c>
      <c r="H14" s="89">
        <v>259</v>
      </c>
      <c r="I14" s="90">
        <v>0.99</v>
      </c>
      <c r="J14" s="89">
        <v>578</v>
      </c>
      <c r="K14" s="89">
        <v>6280</v>
      </c>
      <c r="L14" s="90">
        <v>75.37</v>
      </c>
      <c r="M14" s="89">
        <v>494</v>
      </c>
      <c r="N14" s="89">
        <v>5061</v>
      </c>
      <c r="O14" s="90">
        <v>63.86</v>
      </c>
    </row>
    <row r="15" spans="1:15" s="36" customFormat="1" ht="20.100000000000001" customHeight="1" x14ac:dyDescent="0.35">
      <c r="A15" s="89">
        <v>7</v>
      </c>
      <c r="B15" s="37" t="s">
        <v>22</v>
      </c>
      <c r="C15" s="89">
        <v>100</v>
      </c>
      <c r="D15" s="89">
        <v>72</v>
      </c>
      <c r="E15" s="89">
        <v>416</v>
      </c>
      <c r="F15" s="90">
        <v>2</v>
      </c>
      <c r="G15" s="89">
        <v>67</v>
      </c>
      <c r="H15" s="89">
        <v>350</v>
      </c>
      <c r="I15" s="90">
        <v>2</v>
      </c>
      <c r="J15" s="89">
        <v>5947</v>
      </c>
      <c r="K15" s="89">
        <v>46898</v>
      </c>
      <c r="L15" s="90">
        <v>624.47</v>
      </c>
      <c r="M15" s="89">
        <v>970</v>
      </c>
      <c r="N15" s="89">
        <v>5801</v>
      </c>
      <c r="O15" s="90">
        <v>325.68956830399998</v>
      </c>
    </row>
    <row r="16" spans="1:15" s="36" customFormat="1" ht="20.100000000000001" customHeight="1" x14ac:dyDescent="0.35">
      <c r="A16" s="89">
        <v>8</v>
      </c>
      <c r="B16" s="37" t="s">
        <v>23</v>
      </c>
      <c r="C16" s="89">
        <v>100</v>
      </c>
      <c r="D16" s="89">
        <v>30</v>
      </c>
      <c r="E16" s="89">
        <v>296</v>
      </c>
      <c r="F16" s="90">
        <v>23</v>
      </c>
      <c r="G16" s="89">
        <v>30</v>
      </c>
      <c r="H16" s="89">
        <v>296</v>
      </c>
      <c r="I16" s="90">
        <v>23</v>
      </c>
      <c r="J16" s="89">
        <v>30</v>
      </c>
      <c r="K16" s="89">
        <v>296</v>
      </c>
      <c r="L16" s="90">
        <v>23</v>
      </c>
      <c r="M16" s="89">
        <v>0</v>
      </c>
      <c r="N16" s="89">
        <v>0</v>
      </c>
      <c r="O16" s="90">
        <v>0</v>
      </c>
    </row>
    <row r="17" spans="1:15" s="36" customFormat="1" ht="20.100000000000001" customHeight="1" x14ac:dyDescent="0.35">
      <c r="A17" s="89">
        <v>9</v>
      </c>
      <c r="B17" s="37" t="s">
        <v>24</v>
      </c>
      <c r="C17" s="89">
        <v>100</v>
      </c>
      <c r="D17" s="89">
        <v>20</v>
      </c>
      <c r="E17" s="89">
        <v>240</v>
      </c>
      <c r="F17" s="90">
        <v>0.2</v>
      </c>
      <c r="G17" s="89">
        <v>20</v>
      </c>
      <c r="H17" s="89">
        <v>240</v>
      </c>
      <c r="I17" s="90">
        <v>0.2</v>
      </c>
      <c r="J17" s="89">
        <v>20</v>
      </c>
      <c r="K17" s="89">
        <v>240</v>
      </c>
      <c r="L17" s="90">
        <v>0.2</v>
      </c>
      <c r="M17" s="89">
        <v>20</v>
      </c>
      <c r="N17" s="89">
        <v>240</v>
      </c>
      <c r="O17" s="90">
        <v>0.2</v>
      </c>
    </row>
    <row r="18" spans="1:15" s="36" customFormat="1" ht="20.100000000000001" customHeight="1" x14ac:dyDescent="0.35">
      <c r="A18" s="89">
        <v>10</v>
      </c>
      <c r="B18" s="37" t="s">
        <v>25</v>
      </c>
      <c r="C18" s="89">
        <v>100</v>
      </c>
      <c r="D18" s="89">
        <v>8</v>
      </c>
      <c r="E18" s="89">
        <v>120</v>
      </c>
      <c r="F18" s="90">
        <v>6</v>
      </c>
      <c r="G18" s="89">
        <v>8</v>
      </c>
      <c r="H18" s="89">
        <v>120</v>
      </c>
      <c r="I18" s="90">
        <v>6</v>
      </c>
      <c r="J18" s="89">
        <v>15</v>
      </c>
      <c r="K18" s="89">
        <v>225</v>
      </c>
      <c r="L18" s="90">
        <v>6</v>
      </c>
      <c r="M18" s="89">
        <v>15</v>
      </c>
      <c r="N18" s="89">
        <v>225</v>
      </c>
      <c r="O18" s="90">
        <v>6</v>
      </c>
    </row>
    <row r="19" spans="1:15" s="36" customFormat="1" ht="20.100000000000001" customHeight="1" x14ac:dyDescent="0.35">
      <c r="A19" s="89">
        <v>11</v>
      </c>
      <c r="B19" s="37" t="s">
        <v>26</v>
      </c>
      <c r="C19" s="89">
        <v>100</v>
      </c>
      <c r="D19" s="89">
        <v>66</v>
      </c>
      <c r="E19" s="89">
        <v>670</v>
      </c>
      <c r="F19" s="90">
        <v>4.93</v>
      </c>
      <c r="G19" s="89">
        <v>29</v>
      </c>
      <c r="H19" s="89">
        <v>296</v>
      </c>
      <c r="I19" s="90">
        <v>2.29</v>
      </c>
      <c r="J19" s="89">
        <v>313</v>
      </c>
      <c r="K19" s="89">
        <v>3103</v>
      </c>
      <c r="L19" s="90">
        <v>26.89</v>
      </c>
      <c r="M19" s="89">
        <v>150</v>
      </c>
      <c r="N19" s="89">
        <v>1394</v>
      </c>
      <c r="O19" s="90">
        <v>16.489999999999998</v>
      </c>
    </row>
    <row r="20" spans="1:15" s="36" customFormat="1" ht="20.100000000000001" customHeight="1" x14ac:dyDescent="0.35">
      <c r="A20" s="89">
        <v>12</v>
      </c>
      <c r="B20" s="37" t="s">
        <v>28</v>
      </c>
      <c r="C20" s="89">
        <v>100</v>
      </c>
      <c r="D20" s="89">
        <v>7</v>
      </c>
      <c r="E20" s="89">
        <v>42</v>
      </c>
      <c r="F20" s="90">
        <v>1.5</v>
      </c>
      <c r="G20" s="89">
        <v>7</v>
      </c>
      <c r="H20" s="89">
        <v>42</v>
      </c>
      <c r="I20" s="90">
        <v>1.5</v>
      </c>
      <c r="J20" s="89">
        <v>7</v>
      </c>
      <c r="K20" s="89">
        <v>42</v>
      </c>
      <c r="L20" s="90">
        <v>1.9</v>
      </c>
      <c r="M20" s="89">
        <v>7</v>
      </c>
      <c r="N20" s="89">
        <v>42</v>
      </c>
      <c r="O20" s="90">
        <v>1.9</v>
      </c>
    </row>
    <row r="21" spans="1:15" s="36" customFormat="1" ht="20.100000000000001" customHeight="1" x14ac:dyDescent="0.35">
      <c r="A21" s="89">
        <v>13</v>
      </c>
      <c r="B21" s="37" t="s">
        <v>29</v>
      </c>
      <c r="C21" s="89">
        <v>100</v>
      </c>
      <c r="D21" s="89">
        <v>5</v>
      </c>
      <c r="E21" s="89">
        <v>51</v>
      </c>
      <c r="F21" s="90">
        <v>1.45</v>
      </c>
      <c r="G21" s="89">
        <v>3</v>
      </c>
      <c r="H21" s="89">
        <v>33</v>
      </c>
      <c r="I21" s="90">
        <v>0.55000000000000004</v>
      </c>
      <c r="J21" s="89">
        <v>582</v>
      </c>
      <c r="K21" s="89">
        <v>6192</v>
      </c>
      <c r="L21" s="90">
        <v>27.33</v>
      </c>
      <c r="M21" s="89">
        <v>577</v>
      </c>
      <c r="N21" s="89">
        <v>6119</v>
      </c>
      <c r="O21" s="90">
        <v>26.52</v>
      </c>
    </row>
    <row r="22" spans="1:15" s="36" customFormat="1" ht="20.100000000000001" customHeight="1" x14ac:dyDescent="0.35">
      <c r="A22" s="89">
        <v>14</v>
      </c>
      <c r="B22" s="37" t="s">
        <v>30</v>
      </c>
      <c r="C22" s="89">
        <v>100</v>
      </c>
      <c r="D22" s="89">
        <v>65</v>
      </c>
      <c r="E22" s="89">
        <v>600</v>
      </c>
      <c r="F22" s="90">
        <v>27</v>
      </c>
      <c r="G22" s="89">
        <v>65</v>
      </c>
      <c r="H22" s="89">
        <v>600</v>
      </c>
      <c r="I22" s="90">
        <v>27</v>
      </c>
      <c r="J22" s="89">
        <v>16888</v>
      </c>
      <c r="K22" s="89">
        <v>184063</v>
      </c>
      <c r="L22" s="90">
        <v>442.44</v>
      </c>
      <c r="M22" s="89">
        <v>5265</v>
      </c>
      <c r="N22" s="89">
        <v>79157</v>
      </c>
      <c r="O22" s="90">
        <v>422.32</v>
      </c>
    </row>
    <row r="23" spans="1:15" s="36" customFormat="1" ht="20.100000000000001" customHeight="1" x14ac:dyDescent="0.35">
      <c r="A23" s="89">
        <v>15</v>
      </c>
      <c r="B23" s="37" t="s">
        <v>31</v>
      </c>
      <c r="C23" s="89">
        <v>100</v>
      </c>
      <c r="D23" s="89">
        <v>1</v>
      </c>
      <c r="E23" s="89">
        <v>10</v>
      </c>
      <c r="F23" s="90">
        <v>1.2</v>
      </c>
      <c r="G23" s="89">
        <v>1</v>
      </c>
      <c r="H23" s="89">
        <v>10</v>
      </c>
      <c r="I23" s="90">
        <v>1.2</v>
      </c>
      <c r="J23" s="89">
        <v>71</v>
      </c>
      <c r="K23" s="89">
        <v>405</v>
      </c>
      <c r="L23" s="90">
        <v>11.51</v>
      </c>
      <c r="M23" s="89">
        <v>46</v>
      </c>
      <c r="N23" s="89">
        <v>301</v>
      </c>
      <c r="O23" s="90">
        <v>5.38</v>
      </c>
    </row>
    <row r="24" spans="1:15" s="36" customFormat="1" ht="20.100000000000001" customHeight="1" x14ac:dyDescent="0.35">
      <c r="A24" s="89">
        <v>16</v>
      </c>
      <c r="B24" s="37" t="s">
        <v>32</v>
      </c>
      <c r="C24" s="89">
        <v>100</v>
      </c>
      <c r="D24" s="89">
        <v>34</v>
      </c>
      <c r="E24" s="89">
        <v>77</v>
      </c>
      <c r="F24" s="90">
        <v>0.35</v>
      </c>
      <c r="G24" s="89">
        <v>30</v>
      </c>
      <c r="H24" s="89">
        <v>73</v>
      </c>
      <c r="I24" s="90">
        <v>0.35</v>
      </c>
      <c r="J24" s="89">
        <v>1689</v>
      </c>
      <c r="K24" s="89">
        <v>13627</v>
      </c>
      <c r="L24" s="90">
        <v>157.62</v>
      </c>
      <c r="M24" s="89">
        <v>892</v>
      </c>
      <c r="N24" s="89">
        <v>8962</v>
      </c>
      <c r="O24" s="90">
        <v>66.569999999999993</v>
      </c>
    </row>
    <row r="25" spans="1:15" s="36" customFormat="1" ht="20.100000000000001" customHeight="1" x14ac:dyDescent="0.35">
      <c r="A25" s="56" t="s">
        <v>33</v>
      </c>
      <c r="B25" s="57"/>
      <c r="C25" s="89">
        <f>SUM(C9:C24)</f>
        <v>1500</v>
      </c>
      <c r="D25" s="89">
        <f>SUM(D9:D24)</f>
        <v>1706</v>
      </c>
      <c r="E25" s="89">
        <f>SUM(E9:E24)</f>
        <v>16646</v>
      </c>
      <c r="F25" s="90">
        <f>SUM(F9:F24)</f>
        <v>332.61</v>
      </c>
      <c r="G25" s="89">
        <f>SUM(G9:G24)</f>
        <v>1651</v>
      </c>
      <c r="H25" s="89">
        <f>SUM(H9:H24)</f>
        <v>16090</v>
      </c>
      <c r="I25" s="90">
        <f>SUM(I9:I24)</f>
        <v>326.26000000000005</v>
      </c>
      <c r="J25" s="89">
        <f>SUM(J9:J24)</f>
        <v>122859</v>
      </c>
      <c r="K25" s="89">
        <f>SUM(K9:K24)</f>
        <v>1313789</v>
      </c>
      <c r="L25" s="90">
        <f>SUM(L9:L24)</f>
        <v>16136.320000000002</v>
      </c>
      <c r="M25" s="89">
        <f>SUM(M9:M24)</f>
        <v>96734</v>
      </c>
      <c r="N25" s="89">
        <f>SUM(N9:N24)</f>
        <v>1031359</v>
      </c>
      <c r="O25" s="90">
        <f>SUM(O9:O24)</f>
        <v>13131.099568304</v>
      </c>
    </row>
    <row r="26" spans="1:15" s="36" customFormat="1" ht="20.100000000000001" customHeight="1" x14ac:dyDescent="0.35">
      <c r="A26" s="89">
        <v>17</v>
      </c>
      <c r="B26" s="37" t="s">
        <v>34</v>
      </c>
      <c r="C26" s="89">
        <v>100</v>
      </c>
      <c r="D26" s="89">
        <v>216</v>
      </c>
      <c r="E26" s="89">
        <v>2275</v>
      </c>
      <c r="F26" s="90">
        <v>5.48</v>
      </c>
      <c r="G26" s="89">
        <v>196</v>
      </c>
      <c r="H26" s="89">
        <v>2034</v>
      </c>
      <c r="I26" s="90">
        <v>4.97</v>
      </c>
      <c r="J26" s="89">
        <v>36979</v>
      </c>
      <c r="K26" s="89">
        <v>365782</v>
      </c>
      <c r="L26" s="90">
        <v>3062.51</v>
      </c>
      <c r="M26" s="89">
        <v>33934</v>
      </c>
      <c r="N26" s="89">
        <v>348719</v>
      </c>
      <c r="O26" s="90">
        <v>2762.29</v>
      </c>
    </row>
    <row r="27" spans="1:15" s="36" customFormat="1" ht="20.100000000000001" customHeight="1" x14ac:dyDescent="0.35">
      <c r="A27" s="56" t="s">
        <v>33</v>
      </c>
      <c r="B27" s="57"/>
      <c r="C27" s="89">
        <f t="shared" ref="C27:O27" si="0">SUM(C26:C26)</f>
        <v>100</v>
      </c>
      <c r="D27" s="89">
        <f t="shared" si="0"/>
        <v>216</v>
      </c>
      <c r="E27" s="89">
        <f t="shared" si="0"/>
        <v>2275</v>
      </c>
      <c r="F27" s="90">
        <f t="shared" si="0"/>
        <v>5.48</v>
      </c>
      <c r="G27" s="89">
        <f t="shared" si="0"/>
        <v>196</v>
      </c>
      <c r="H27" s="89">
        <f t="shared" si="0"/>
        <v>2034</v>
      </c>
      <c r="I27" s="90">
        <f t="shared" si="0"/>
        <v>4.97</v>
      </c>
      <c r="J27" s="89">
        <f t="shared" si="0"/>
        <v>36979</v>
      </c>
      <c r="K27" s="89">
        <f t="shared" si="0"/>
        <v>365782</v>
      </c>
      <c r="L27" s="90">
        <f t="shared" si="0"/>
        <v>3062.51</v>
      </c>
      <c r="M27" s="89">
        <f t="shared" si="0"/>
        <v>33934</v>
      </c>
      <c r="N27" s="89">
        <f t="shared" si="0"/>
        <v>348719</v>
      </c>
      <c r="O27" s="90">
        <f t="shared" si="0"/>
        <v>2762.29</v>
      </c>
    </row>
    <row r="28" spans="1:15" s="36" customFormat="1" ht="20.100000000000001" customHeight="1" x14ac:dyDescent="0.35">
      <c r="A28" s="89">
        <v>18</v>
      </c>
      <c r="B28" s="37" t="s">
        <v>35</v>
      </c>
      <c r="C28" s="89">
        <v>100</v>
      </c>
      <c r="D28" s="89">
        <v>288</v>
      </c>
      <c r="E28" s="89">
        <v>3287</v>
      </c>
      <c r="F28" s="90">
        <v>6.34</v>
      </c>
      <c r="G28" s="89">
        <v>282</v>
      </c>
      <c r="H28" s="89">
        <v>3229</v>
      </c>
      <c r="I28" s="90">
        <v>6.3</v>
      </c>
      <c r="J28" s="89">
        <v>35000</v>
      </c>
      <c r="K28" s="89">
        <v>413251</v>
      </c>
      <c r="L28" s="90">
        <v>2941.64</v>
      </c>
      <c r="M28" s="89">
        <v>30796</v>
      </c>
      <c r="N28" s="89">
        <v>366738</v>
      </c>
      <c r="O28" s="90">
        <v>2567.29</v>
      </c>
    </row>
    <row r="29" spans="1:15" s="36" customFormat="1" ht="20.100000000000001" customHeight="1" x14ac:dyDescent="0.35">
      <c r="A29" s="89">
        <v>19</v>
      </c>
      <c r="B29" s="37" t="s">
        <v>37</v>
      </c>
      <c r="C29" s="89">
        <v>100</v>
      </c>
      <c r="D29" s="89">
        <v>0</v>
      </c>
      <c r="E29" s="89">
        <v>0</v>
      </c>
      <c r="F29" s="90">
        <v>0</v>
      </c>
      <c r="G29" s="89">
        <v>0</v>
      </c>
      <c r="H29" s="89">
        <v>0</v>
      </c>
      <c r="I29" s="90">
        <v>0</v>
      </c>
      <c r="J29" s="89">
        <v>14</v>
      </c>
      <c r="K29" s="89">
        <v>145</v>
      </c>
      <c r="L29" s="90">
        <v>2.19</v>
      </c>
      <c r="M29" s="89">
        <v>12</v>
      </c>
      <c r="N29" s="89">
        <v>125</v>
      </c>
      <c r="O29" s="90">
        <v>1.91</v>
      </c>
    </row>
    <row r="30" spans="1:15" s="36" customFormat="1" ht="20.100000000000001" customHeight="1" x14ac:dyDescent="0.35">
      <c r="A30" s="56" t="s">
        <v>33</v>
      </c>
      <c r="B30" s="57"/>
      <c r="C30" s="89">
        <f>SUM(C28:C29)</f>
        <v>200</v>
      </c>
      <c r="D30" s="89">
        <f>SUM(D28:D29)</f>
        <v>288</v>
      </c>
      <c r="E30" s="89">
        <f>SUM(E28:E29)</f>
        <v>3287</v>
      </c>
      <c r="F30" s="90">
        <f>SUM(F28:F29)</f>
        <v>6.34</v>
      </c>
      <c r="G30" s="89">
        <f>SUM(G28:G29)</f>
        <v>282</v>
      </c>
      <c r="H30" s="89">
        <f>SUM(H28:H29)</f>
        <v>3229</v>
      </c>
      <c r="I30" s="90">
        <f>SUM(I28:I29)</f>
        <v>6.3</v>
      </c>
      <c r="J30" s="89">
        <f>SUM(J28:J29)</f>
        <v>35014</v>
      </c>
      <c r="K30" s="89">
        <f>SUM(K28:K29)</f>
        <v>413396</v>
      </c>
      <c r="L30" s="90">
        <f>SUM(L28:L29)</f>
        <v>2943.83</v>
      </c>
      <c r="M30" s="89">
        <f>SUM(M28:M29)</f>
        <v>30808</v>
      </c>
      <c r="N30" s="89">
        <f>SUM(N28:N29)</f>
        <v>366863</v>
      </c>
      <c r="O30" s="90">
        <f>SUM(O28:O29)</f>
        <v>2569.1999999999998</v>
      </c>
    </row>
    <row r="31" spans="1:15" s="36" customFormat="1" ht="20.100000000000001" customHeight="1" x14ac:dyDescent="0.35">
      <c r="A31" s="89">
        <v>20</v>
      </c>
      <c r="B31" s="37" t="s">
        <v>38</v>
      </c>
      <c r="C31" s="89">
        <v>100</v>
      </c>
      <c r="D31" s="89">
        <v>538</v>
      </c>
      <c r="E31" s="89">
        <v>5769</v>
      </c>
      <c r="F31" s="90">
        <v>134.44999999999999</v>
      </c>
      <c r="G31" s="89">
        <v>538</v>
      </c>
      <c r="H31" s="89">
        <v>5769</v>
      </c>
      <c r="I31" s="90">
        <v>134.44999999999999</v>
      </c>
      <c r="J31" s="89">
        <v>44902</v>
      </c>
      <c r="K31" s="89">
        <v>463048</v>
      </c>
      <c r="L31" s="90">
        <v>5632.6</v>
      </c>
      <c r="M31" s="89">
        <v>44902</v>
      </c>
      <c r="N31" s="89">
        <v>463048</v>
      </c>
      <c r="O31" s="90">
        <v>5632.6</v>
      </c>
    </row>
    <row r="32" spans="1:15" s="36" customFormat="1" ht="20.100000000000001" customHeight="1" x14ac:dyDescent="0.35">
      <c r="A32" s="89">
        <v>21</v>
      </c>
      <c r="B32" s="37" t="s">
        <v>39</v>
      </c>
      <c r="C32" s="89">
        <v>100</v>
      </c>
      <c r="D32" s="89">
        <v>294</v>
      </c>
      <c r="E32" s="89">
        <v>2940</v>
      </c>
      <c r="F32" s="90">
        <v>47.63</v>
      </c>
      <c r="G32" s="89">
        <v>294</v>
      </c>
      <c r="H32" s="89">
        <v>2940</v>
      </c>
      <c r="I32" s="90">
        <v>47.63</v>
      </c>
      <c r="J32" s="89">
        <v>15350</v>
      </c>
      <c r="K32" s="89">
        <v>153500</v>
      </c>
      <c r="L32" s="90">
        <v>1627.38</v>
      </c>
      <c r="M32" s="89">
        <v>15350</v>
      </c>
      <c r="N32" s="89">
        <v>153500</v>
      </c>
      <c r="O32" s="90">
        <v>1627.38</v>
      </c>
    </row>
    <row r="33" spans="1:15" s="36" customFormat="1" ht="20.100000000000001" customHeight="1" x14ac:dyDescent="0.35">
      <c r="A33" s="56" t="s">
        <v>33</v>
      </c>
      <c r="B33" s="57"/>
      <c r="C33" s="89">
        <f t="shared" ref="C33:O33" si="1">SUM(C31:C32)</f>
        <v>200</v>
      </c>
      <c r="D33" s="89">
        <f t="shared" si="1"/>
        <v>832</v>
      </c>
      <c r="E33" s="89">
        <f t="shared" si="1"/>
        <v>8709</v>
      </c>
      <c r="F33" s="90">
        <f t="shared" si="1"/>
        <v>182.07999999999998</v>
      </c>
      <c r="G33" s="89">
        <f t="shared" si="1"/>
        <v>832</v>
      </c>
      <c r="H33" s="89">
        <f t="shared" si="1"/>
        <v>8709</v>
      </c>
      <c r="I33" s="90">
        <f t="shared" si="1"/>
        <v>182.07999999999998</v>
      </c>
      <c r="J33" s="89">
        <f t="shared" si="1"/>
        <v>60252</v>
      </c>
      <c r="K33" s="89">
        <f t="shared" si="1"/>
        <v>616548</v>
      </c>
      <c r="L33" s="90">
        <f t="shared" si="1"/>
        <v>7259.9800000000005</v>
      </c>
      <c r="M33" s="89">
        <f t="shared" si="1"/>
        <v>60252</v>
      </c>
      <c r="N33" s="89">
        <f t="shared" si="1"/>
        <v>616548</v>
      </c>
      <c r="O33" s="90">
        <f t="shared" si="1"/>
        <v>7259.9800000000005</v>
      </c>
    </row>
    <row r="34" spans="1:15" s="36" customFormat="1" ht="20.100000000000001" customHeight="1" x14ac:dyDescent="0.35">
      <c r="A34" s="89">
        <v>22</v>
      </c>
      <c r="B34" s="37" t="s">
        <v>41</v>
      </c>
      <c r="C34" s="89">
        <v>100</v>
      </c>
      <c r="D34" s="89">
        <v>25</v>
      </c>
      <c r="E34" s="89">
        <v>250</v>
      </c>
      <c r="F34" s="90">
        <v>3.55</v>
      </c>
      <c r="G34" s="89">
        <v>25</v>
      </c>
      <c r="H34" s="89">
        <v>250</v>
      </c>
      <c r="I34" s="90">
        <v>3.55</v>
      </c>
      <c r="J34" s="89">
        <v>0</v>
      </c>
      <c r="K34" s="89">
        <v>0</v>
      </c>
      <c r="L34" s="90">
        <v>0</v>
      </c>
      <c r="M34" s="89">
        <v>0</v>
      </c>
      <c r="N34" s="89">
        <v>0</v>
      </c>
      <c r="O34" s="90">
        <v>0</v>
      </c>
    </row>
    <row r="35" spans="1:15" s="36" customFormat="1" ht="20.100000000000001" customHeight="1" x14ac:dyDescent="0.35">
      <c r="A35" s="89">
        <v>23</v>
      </c>
      <c r="B35" s="37" t="s">
        <v>42</v>
      </c>
      <c r="C35" s="89">
        <v>100</v>
      </c>
      <c r="D35" s="89">
        <v>0</v>
      </c>
      <c r="E35" s="89">
        <v>0</v>
      </c>
      <c r="F35" s="90">
        <v>0</v>
      </c>
      <c r="G35" s="89">
        <v>0</v>
      </c>
      <c r="H35" s="89">
        <v>0</v>
      </c>
      <c r="I35" s="90">
        <v>0</v>
      </c>
      <c r="J35" s="89">
        <v>493</v>
      </c>
      <c r="K35" s="89">
        <v>7395</v>
      </c>
      <c r="L35" s="90">
        <v>135.16999999999999</v>
      </c>
      <c r="M35" s="89">
        <v>493</v>
      </c>
      <c r="N35" s="89">
        <v>7395</v>
      </c>
      <c r="O35" s="90">
        <v>135.16999999999999</v>
      </c>
    </row>
    <row r="36" spans="1:15" s="36" customFormat="1" ht="20.100000000000001" customHeight="1" x14ac:dyDescent="0.35">
      <c r="A36" s="89">
        <v>24</v>
      </c>
      <c r="B36" s="37" t="s">
        <v>43</v>
      </c>
      <c r="C36" s="89">
        <v>100</v>
      </c>
      <c r="D36" s="89">
        <v>871</v>
      </c>
      <c r="E36" s="89">
        <v>10373</v>
      </c>
      <c r="F36" s="90">
        <v>47.43</v>
      </c>
      <c r="G36" s="89">
        <v>855</v>
      </c>
      <c r="H36" s="89">
        <v>10292</v>
      </c>
      <c r="I36" s="90">
        <v>47.43</v>
      </c>
      <c r="J36" s="89">
        <v>1746</v>
      </c>
      <c r="K36" s="89">
        <v>20804</v>
      </c>
      <c r="L36" s="90">
        <v>62.71</v>
      </c>
      <c r="M36" s="89">
        <v>1746</v>
      </c>
      <c r="N36" s="89">
        <v>19772</v>
      </c>
      <c r="O36" s="90">
        <v>60.57</v>
      </c>
    </row>
    <row r="37" spans="1:15" s="36" customFormat="1" ht="20.100000000000001" customHeight="1" x14ac:dyDescent="0.35">
      <c r="A37" s="89">
        <v>25</v>
      </c>
      <c r="B37" s="37" t="s">
        <v>44</v>
      </c>
      <c r="C37" s="89">
        <v>100</v>
      </c>
      <c r="D37" s="89">
        <v>116</v>
      </c>
      <c r="E37" s="89">
        <v>1150</v>
      </c>
      <c r="F37" s="90">
        <v>3</v>
      </c>
      <c r="G37" s="89">
        <v>116</v>
      </c>
      <c r="H37" s="89">
        <v>1150</v>
      </c>
      <c r="I37" s="90">
        <v>3</v>
      </c>
      <c r="J37" s="89">
        <v>0</v>
      </c>
      <c r="K37" s="89">
        <v>0</v>
      </c>
      <c r="L37" s="90">
        <v>0</v>
      </c>
      <c r="M37" s="89">
        <v>0</v>
      </c>
      <c r="N37" s="89">
        <v>0</v>
      </c>
      <c r="O37" s="90">
        <v>0</v>
      </c>
    </row>
    <row r="38" spans="1:15" s="36" customFormat="1" ht="20.100000000000001" customHeight="1" x14ac:dyDescent="0.35">
      <c r="A38" s="56" t="s">
        <v>33</v>
      </c>
      <c r="B38" s="57"/>
      <c r="C38" s="89">
        <f>SUM(C34:C37)</f>
        <v>400</v>
      </c>
      <c r="D38" s="89">
        <f>SUM(D34:D37)</f>
        <v>1012</v>
      </c>
      <c r="E38" s="89">
        <f>SUM(E34:E37)</f>
        <v>11773</v>
      </c>
      <c r="F38" s="90">
        <f>SUM(F34:F37)</f>
        <v>53.98</v>
      </c>
      <c r="G38" s="89">
        <f>SUM(G34:G37)</f>
        <v>996</v>
      </c>
      <c r="H38" s="89">
        <f>SUM(H34:H37)</f>
        <v>11692</v>
      </c>
      <c r="I38" s="90">
        <f>SUM(I34:I37)</f>
        <v>53.98</v>
      </c>
      <c r="J38" s="89">
        <f>SUM(J34:J37)</f>
        <v>2239</v>
      </c>
      <c r="K38" s="89">
        <f>SUM(K34:K37)</f>
        <v>28199</v>
      </c>
      <c r="L38" s="90">
        <f>SUM(L34:L37)</f>
        <v>197.88</v>
      </c>
      <c r="M38" s="89">
        <f>SUM(M34:M37)</f>
        <v>2239</v>
      </c>
      <c r="N38" s="89">
        <f>SUM(N34:N37)</f>
        <v>27167</v>
      </c>
      <c r="O38" s="90">
        <f>SUM(O34:O37)</f>
        <v>195.73999999999998</v>
      </c>
    </row>
    <row r="39" spans="1:15" s="36" customFormat="1" ht="20.100000000000001" customHeight="1" x14ac:dyDescent="0.35">
      <c r="A39" s="56" t="s">
        <v>49</v>
      </c>
      <c r="B39" s="57"/>
      <c r="C39" s="89">
        <f>SUM(C25+C27+C30+C33+C38)</f>
        <v>2400</v>
      </c>
      <c r="D39" s="89">
        <f>SUM(D25+D27+D30+D33+D38)</f>
        <v>4054</v>
      </c>
      <c r="E39" s="89">
        <f>SUM(E25+E27+E30+E33+E38)</f>
        <v>42690</v>
      </c>
      <c r="F39" s="90">
        <f>SUM(F25+F27+F30+F33+F38)</f>
        <v>580.49</v>
      </c>
      <c r="G39" s="89">
        <f>SUM(G25+G27+G30+G33+G38)</f>
        <v>3957</v>
      </c>
      <c r="H39" s="89">
        <f>SUM(H25+H27+H30+H33+H38)</f>
        <v>41754</v>
      </c>
      <c r="I39" s="90">
        <f>SUM(I25+I27+I30+I33+I38)</f>
        <v>573.59000000000015</v>
      </c>
      <c r="J39" s="89">
        <f>SUM(J25+J27+J30+J33+J38)</f>
        <v>257343</v>
      </c>
      <c r="K39" s="89">
        <f>SUM(K25+K27+K30+K33+K38)</f>
        <v>2737714</v>
      </c>
      <c r="L39" s="90">
        <f>SUM(L25+L27+L30+L33+L38)</f>
        <v>29600.520000000004</v>
      </c>
      <c r="M39" s="89">
        <f>SUM(M25+M27+M30+M33+M38)</f>
        <v>223967</v>
      </c>
      <c r="N39" s="89">
        <f>SUM(N25+N27+N30+N33+N38)</f>
        <v>2390656</v>
      </c>
      <c r="O39" s="90">
        <f>SUM(O25+O27+O30+O33+O38)</f>
        <v>25918.309568304001</v>
      </c>
    </row>
    <row r="40" spans="1:15" s="36" customFormat="1" ht="20.100000000000001" customHeight="1" x14ac:dyDescent="0.25">
      <c r="A40" s="37"/>
      <c r="B40" s="37" t="s">
        <v>50</v>
      </c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</row>
    <row r="41" spans="1:15" ht="20.100000000000001" customHeight="1" x14ac:dyDescent="0.25"/>
    <row r="42" spans="1:15" ht="20.100000000000001" customHeight="1" x14ac:dyDescent="0.25"/>
  </sheetData>
  <mergeCells count="17">
    <mergeCell ref="A39:B39"/>
    <mergeCell ref="A25:B25"/>
    <mergeCell ref="A27:B27"/>
    <mergeCell ref="A30:B30"/>
    <mergeCell ref="A33:B33"/>
    <mergeCell ref="A38:B38"/>
    <mergeCell ref="A1:O1"/>
    <mergeCell ref="A5:A7"/>
    <mergeCell ref="B5:B7"/>
    <mergeCell ref="A3:O3"/>
    <mergeCell ref="D4:O4"/>
    <mergeCell ref="D5:I5"/>
    <mergeCell ref="J5:O5"/>
    <mergeCell ref="M6:O6"/>
    <mergeCell ref="D6:F6"/>
    <mergeCell ref="G6:I6"/>
    <mergeCell ref="J6:L6"/>
  </mergeCells>
  <printOptions horizontalCentered="1" verticalCentered="1"/>
  <pageMargins left="0.59055118110236227" right="0.59055118110236227" top="0.39370078740157483" bottom="0.39370078740157483" header="0" footer="0"/>
  <pageSetup paperSize="9" scale="55" firstPageNumber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4"/>
  <sheetViews>
    <sheetView view="pageBreakPreview" zoomScale="80" zoomScalePageLayoutView="80" workbookViewId="0">
      <selection activeCell="A9" sqref="A9:L44"/>
    </sheetView>
  </sheetViews>
  <sheetFormatPr defaultColWidth="8.7109375" defaultRowHeight="15" x14ac:dyDescent="0.25"/>
  <cols>
    <col min="1" max="1" width="10.28515625" customWidth="1"/>
    <col min="2" max="2" width="38.5703125" bestFit="1" customWidth="1"/>
    <col min="3" max="13" width="20.7109375" customWidth="1"/>
  </cols>
  <sheetData>
    <row r="1" spans="1:18" ht="31.5" x14ac:dyDescent="0.6">
      <c r="A1" s="71" t="s">
        <v>51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21"/>
      <c r="N1" s="21"/>
    </row>
    <row r="2" spans="1:18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8" ht="33.75" x14ac:dyDescent="0.65">
      <c r="A3" s="88" t="s">
        <v>80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22"/>
      <c r="N3" s="22"/>
    </row>
    <row r="4" spans="1:18" ht="18.75" x14ac:dyDescent="0.3">
      <c r="A4" s="58" t="s">
        <v>1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23"/>
      <c r="N4" s="23"/>
    </row>
    <row r="5" spans="1:18" s="3" customFormat="1" ht="39.950000000000003" hidden="1" x14ac:dyDescent="0.3">
      <c r="A5" s="2"/>
      <c r="B5" s="2"/>
      <c r="C5" s="2"/>
      <c r="D5" s="7"/>
      <c r="E5" s="7"/>
      <c r="F5" s="7"/>
      <c r="G5" s="7"/>
      <c r="H5" s="7"/>
      <c r="I5" s="2"/>
      <c r="J5" s="2"/>
      <c r="K5" s="2"/>
      <c r="L5" s="2"/>
    </row>
    <row r="6" spans="1:18" s="3" customFormat="1" ht="19.5" customHeight="1" x14ac:dyDescent="0.3">
      <c r="A6" s="40" t="s">
        <v>2</v>
      </c>
      <c r="B6" s="43" t="s">
        <v>3</v>
      </c>
      <c r="C6" s="59" t="s">
        <v>52</v>
      </c>
      <c r="D6" s="60"/>
      <c r="E6" s="60"/>
      <c r="F6" s="60"/>
      <c r="G6" s="61"/>
      <c r="H6" s="62" t="s">
        <v>53</v>
      </c>
      <c r="I6" s="63"/>
      <c r="J6" s="63"/>
      <c r="K6" s="63"/>
      <c r="L6" s="64"/>
    </row>
    <row r="7" spans="1:18" s="4" customFormat="1" ht="33" customHeight="1" x14ac:dyDescent="0.25">
      <c r="A7" s="41"/>
      <c r="B7" s="44"/>
      <c r="C7" s="53" t="s">
        <v>54</v>
      </c>
      <c r="D7" s="54"/>
      <c r="E7" s="55"/>
      <c r="F7" s="53" t="s">
        <v>55</v>
      </c>
      <c r="G7" s="55"/>
      <c r="H7" s="53" t="s">
        <v>56</v>
      </c>
      <c r="I7" s="54"/>
      <c r="J7" s="55"/>
      <c r="K7" s="53" t="s">
        <v>57</v>
      </c>
      <c r="L7" s="55"/>
    </row>
    <row r="8" spans="1:18" s="5" customFormat="1" ht="60.75" customHeight="1" x14ac:dyDescent="0.25">
      <c r="A8" s="42"/>
      <c r="B8" s="45"/>
      <c r="C8" s="20" t="s">
        <v>58</v>
      </c>
      <c r="D8" s="18" t="s">
        <v>59</v>
      </c>
      <c r="E8" s="19" t="s">
        <v>60</v>
      </c>
      <c r="F8" s="20" t="s">
        <v>61</v>
      </c>
      <c r="G8" s="19" t="s">
        <v>60</v>
      </c>
      <c r="H8" s="20" t="s">
        <v>58</v>
      </c>
      <c r="I8" s="18" t="s">
        <v>59</v>
      </c>
      <c r="J8" s="19" t="s">
        <v>60</v>
      </c>
      <c r="K8" s="20" t="s">
        <v>61</v>
      </c>
      <c r="L8" s="19" t="s">
        <v>60</v>
      </c>
      <c r="M8" s="17"/>
      <c r="N8" s="17"/>
      <c r="O8" s="17"/>
      <c r="P8" s="17"/>
      <c r="Q8" s="17"/>
      <c r="R8" s="17"/>
    </row>
    <row r="9" spans="1:18" ht="21" x14ac:dyDescent="0.35">
      <c r="A9" s="93">
        <v>1</v>
      </c>
      <c r="B9" s="93" t="s">
        <v>16</v>
      </c>
      <c r="C9" s="93">
        <v>0</v>
      </c>
      <c r="D9" s="93">
        <v>0</v>
      </c>
      <c r="E9" s="95">
        <v>0</v>
      </c>
      <c r="F9" s="93">
        <v>0</v>
      </c>
      <c r="G9" s="95">
        <v>0</v>
      </c>
      <c r="H9" s="93">
        <v>22</v>
      </c>
      <c r="I9" s="93">
        <v>22</v>
      </c>
      <c r="J9" s="95">
        <v>5.83</v>
      </c>
      <c r="K9" s="93">
        <v>22</v>
      </c>
      <c r="L9" s="95">
        <v>5.83</v>
      </c>
    </row>
    <row r="10" spans="1:18" ht="21" x14ac:dyDescent="0.35">
      <c r="A10" s="93">
        <v>2</v>
      </c>
      <c r="B10" s="93" t="s">
        <v>17</v>
      </c>
      <c r="C10" s="93">
        <v>0</v>
      </c>
      <c r="D10" s="93">
        <v>0</v>
      </c>
      <c r="E10" s="95">
        <v>0</v>
      </c>
      <c r="F10" s="93">
        <v>0</v>
      </c>
      <c r="G10" s="95">
        <v>0</v>
      </c>
      <c r="H10" s="93">
        <v>65</v>
      </c>
      <c r="I10" s="93">
        <v>65</v>
      </c>
      <c r="J10" s="95">
        <v>287.92</v>
      </c>
      <c r="K10" s="93">
        <v>65</v>
      </c>
      <c r="L10" s="95">
        <v>287.92</v>
      </c>
    </row>
    <row r="11" spans="1:18" ht="21" x14ac:dyDescent="0.35">
      <c r="A11" s="93">
        <v>3</v>
      </c>
      <c r="B11" s="93" t="s">
        <v>18</v>
      </c>
      <c r="C11" s="93">
        <v>883</v>
      </c>
      <c r="D11" s="93">
        <v>883</v>
      </c>
      <c r="E11" s="95">
        <v>636</v>
      </c>
      <c r="F11" s="93">
        <v>883</v>
      </c>
      <c r="G11" s="95">
        <v>636</v>
      </c>
      <c r="H11" s="93">
        <v>7704</v>
      </c>
      <c r="I11" s="93">
        <v>7704</v>
      </c>
      <c r="J11" s="95">
        <f>2198.45+102.22</f>
        <v>2300.6699999999996</v>
      </c>
      <c r="K11" s="93">
        <v>7704</v>
      </c>
      <c r="L11" s="95">
        <v>2198.4499999999998</v>
      </c>
    </row>
    <row r="12" spans="1:18" ht="21" x14ac:dyDescent="0.35">
      <c r="A12" s="93">
        <v>4</v>
      </c>
      <c r="B12" s="93" t="s">
        <v>19</v>
      </c>
      <c r="C12" s="93">
        <v>81</v>
      </c>
      <c r="D12" s="93">
        <f>62+19</f>
        <v>81</v>
      </c>
      <c r="E12" s="95">
        <f>55.96+24</f>
        <v>79.960000000000008</v>
      </c>
      <c r="F12" s="93">
        <v>57</v>
      </c>
      <c r="G12" s="95">
        <v>65.25</v>
      </c>
      <c r="H12" s="93">
        <v>456</v>
      </c>
      <c r="I12" s="93">
        <v>456</v>
      </c>
      <c r="J12" s="95">
        <f>256.66+32</f>
        <v>288.66000000000003</v>
      </c>
      <c r="K12" s="93">
        <v>407</v>
      </c>
      <c r="L12" s="95">
        <v>225.6</v>
      </c>
    </row>
    <row r="13" spans="1:18" ht="21" x14ac:dyDescent="0.35">
      <c r="A13" s="93">
        <v>5</v>
      </c>
      <c r="B13" s="93" t="s">
        <v>20</v>
      </c>
      <c r="C13" s="93">
        <v>50</v>
      </c>
      <c r="D13" s="93">
        <v>50</v>
      </c>
      <c r="E13" s="95">
        <v>82</v>
      </c>
      <c r="F13" s="93">
        <v>45</v>
      </c>
      <c r="G13" s="95">
        <v>77.5</v>
      </c>
      <c r="H13" s="93">
        <v>51</v>
      </c>
      <c r="I13" s="93">
        <f>49+2</f>
        <v>51</v>
      </c>
      <c r="J13" s="95">
        <f>81+2</f>
        <v>83</v>
      </c>
      <c r="K13" s="93">
        <v>49</v>
      </c>
      <c r="L13" s="95">
        <v>81</v>
      </c>
    </row>
    <row r="14" spans="1:18" ht="21" x14ac:dyDescent="0.35">
      <c r="A14" s="93">
        <v>6</v>
      </c>
      <c r="B14" s="93" t="s">
        <v>21</v>
      </c>
      <c r="C14" s="93">
        <v>19</v>
      </c>
      <c r="D14" s="93">
        <f>10+9</f>
        <v>19</v>
      </c>
      <c r="E14" s="95">
        <f>10+9</f>
        <v>19</v>
      </c>
      <c r="F14" s="93">
        <v>0</v>
      </c>
      <c r="G14" s="95">
        <v>0</v>
      </c>
      <c r="H14" s="93">
        <v>15</v>
      </c>
      <c r="I14" s="93">
        <v>15</v>
      </c>
      <c r="J14" s="95">
        <v>18</v>
      </c>
      <c r="K14" s="93">
        <v>0</v>
      </c>
      <c r="L14" s="95">
        <v>0</v>
      </c>
    </row>
    <row r="15" spans="1:18" ht="21" x14ac:dyDescent="0.35">
      <c r="A15" s="93">
        <v>7</v>
      </c>
      <c r="B15" s="93" t="s">
        <v>22</v>
      </c>
      <c r="C15" s="93">
        <v>164</v>
      </c>
      <c r="D15" s="93">
        <v>164</v>
      </c>
      <c r="E15" s="95">
        <f>608.64+11</f>
        <v>619.64</v>
      </c>
      <c r="F15" s="93">
        <v>56</v>
      </c>
      <c r="G15" s="95">
        <v>28.79</v>
      </c>
      <c r="H15" s="93">
        <v>315</v>
      </c>
      <c r="I15" s="93">
        <v>315</v>
      </c>
      <c r="J15" s="95">
        <f>309.2821154+21+1</f>
        <v>331.28211540000001</v>
      </c>
      <c r="K15" s="93">
        <v>98</v>
      </c>
      <c r="L15" s="95">
        <v>57.593171157999997</v>
      </c>
    </row>
    <row r="16" spans="1:18" ht="21" x14ac:dyDescent="0.35">
      <c r="A16" s="93">
        <v>8</v>
      </c>
      <c r="B16" s="93" t="s">
        <v>23</v>
      </c>
      <c r="C16" s="93">
        <v>3</v>
      </c>
      <c r="D16" s="93">
        <v>3</v>
      </c>
      <c r="E16" s="95">
        <v>4</v>
      </c>
      <c r="F16" s="93">
        <v>0</v>
      </c>
      <c r="G16" s="95">
        <v>0</v>
      </c>
      <c r="H16" s="93">
        <v>31</v>
      </c>
      <c r="I16" s="93">
        <f>25+6</f>
        <v>31</v>
      </c>
      <c r="J16" s="95">
        <f>12.62+7</f>
        <v>19.619999999999997</v>
      </c>
      <c r="K16" s="93">
        <v>25</v>
      </c>
      <c r="L16" s="95">
        <v>12.62</v>
      </c>
    </row>
    <row r="17" spans="1:12" ht="21" x14ac:dyDescent="0.35">
      <c r="A17" s="93">
        <v>9</v>
      </c>
      <c r="B17" s="93" t="s">
        <v>24</v>
      </c>
      <c r="C17" s="93">
        <v>29</v>
      </c>
      <c r="D17" s="93">
        <f>28+1</f>
        <v>29</v>
      </c>
      <c r="E17" s="95">
        <f>28+1</f>
        <v>29</v>
      </c>
      <c r="F17" s="93">
        <v>28</v>
      </c>
      <c r="G17" s="95">
        <v>28</v>
      </c>
      <c r="H17" s="93">
        <v>31</v>
      </c>
      <c r="I17" s="93">
        <f>28+3</f>
        <v>31</v>
      </c>
      <c r="J17" s="95">
        <f>28+2</f>
        <v>30</v>
      </c>
      <c r="K17" s="93">
        <v>28</v>
      </c>
      <c r="L17" s="95">
        <v>28</v>
      </c>
    </row>
    <row r="18" spans="1:12" ht="21" x14ac:dyDescent="0.35">
      <c r="A18" s="93">
        <v>10</v>
      </c>
      <c r="B18" s="93" t="s">
        <v>25</v>
      </c>
      <c r="C18" s="93">
        <v>22</v>
      </c>
      <c r="D18" s="93">
        <v>11</v>
      </c>
      <c r="E18" s="95">
        <f>11.5+15</f>
        <v>26.5</v>
      </c>
      <c r="F18" s="93">
        <v>22</v>
      </c>
      <c r="G18" s="95">
        <v>14.5</v>
      </c>
      <c r="H18" s="93">
        <v>45</v>
      </c>
      <c r="I18" s="93">
        <f>25+20</f>
        <v>45</v>
      </c>
      <c r="J18" s="95">
        <f>12.1+24</f>
        <v>36.1</v>
      </c>
      <c r="K18" s="93">
        <v>25</v>
      </c>
      <c r="L18" s="95">
        <v>12.1</v>
      </c>
    </row>
    <row r="19" spans="1:12" ht="21" x14ac:dyDescent="0.35">
      <c r="A19" s="93">
        <v>11</v>
      </c>
      <c r="B19" s="93" t="s">
        <v>26</v>
      </c>
      <c r="C19" s="93">
        <v>20</v>
      </c>
      <c r="D19" s="93">
        <f>13+7</f>
        <v>20</v>
      </c>
      <c r="E19" s="95">
        <f>9+4</f>
        <v>13</v>
      </c>
      <c r="F19" s="93">
        <v>7</v>
      </c>
      <c r="G19" s="95">
        <v>5</v>
      </c>
      <c r="H19" s="93">
        <v>69</v>
      </c>
      <c r="I19" s="93">
        <f>56+13</f>
        <v>69</v>
      </c>
      <c r="J19" s="95" t="s">
        <v>77</v>
      </c>
      <c r="K19" s="93">
        <v>38</v>
      </c>
      <c r="L19" s="95">
        <v>24.94</v>
      </c>
    </row>
    <row r="20" spans="1:12" ht="21" x14ac:dyDescent="0.35">
      <c r="A20" s="93">
        <v>12</v>
      </c>
      <c r="B20" s="93" t="s">
        <v>27</v>
      </c>
      <c r="C20" s="93">
        <v>0</v>
      </c>
      <c r="D20" s="93">
        <v>0</v>
      </c>
      <c r="E20" s="95">
        <v>0</v>
      </c>
      <c r="F20" s="93">
        <v>0</v>
      </c>
      <c r="G20" s="95">
        <v>0</v>
      </c>
      <c r="H20" s="93">
        <v>2</v>
      </c>
      <c r="I20" s="93">
        <v>2</v>
      </c>
      <c r="J20" s="95">
        <v>2</v>
      </c>
      <c r="K20" s="93">
        <v>0</v>
      </c>
      <c r="L20" s="95">
        <v>0</v>
      </c>
    </row>
    <row r="21" spans="1:12" ht="21" x14ac:dyDescent="0.35">
      <c r="A21" s="93">
        <v>13</v>
      </c>
      <c r="B21" s="93" t="s">
        <v>28</v>
      </c>
      <c r="C21" s="93">
        <v>18</v>
      </c>
      <c r="D21" s="93">
        <v>18</v>
      </c>
      <c r="E21" s="95">
        <v>20</v>
      </c>
      <c r="F21" s="93">
        <v>0</v>
      </c>
      <c r="G21" s="95">
        <v>0</v>
      </c>
      <c r="H21" s="93">
        <v>25</v>
      </c>
      <c r="I21" s="93">
        <v>25</v>
      </c>
      <c r="J21" s="95">
        <v>25</v>
      </c>
      <c r="K21" s="93">
        <v>0</v>
      </c>
      <c r="L21" s="95">
        <v>0</v>
      </c>
    </row>
    <row r="22" spans="1:12" ht="21" x14ac:dyDescent="0.35">
      <c r="A22" s="93">
        <v>14</v>
      </c>
      <c r="B22" s="93" t="s">
        <v>29</v>
      </c>
      <c r="C22" s="93">
        <v>27</v>
      </c>
      <c r="D22" s="93">
        <f>20+7</f>
        <v>27</v>
      </c>
      <c r="E22" s="95">
        <f>10.61+11</f>
        <v>21.61</v>
      </c>
      <c r="F22" s="93">
        <v>20</v>
      </c>
      <c r="G22" s="95">
        <v>8.61</v>
      </c>
      <c r="H22" s="93">
        <v>42</v>
      </c>
      <c r="I22" s="93">
        <f>33+9</f>
        <v>42</v>
      </c>
      <c r="J22" s="95">
        <f>22.61+13</f>
        <v>35.61</v>
      </c>
      <c r="K22" s="93">
        <v>33</v>
      </c>
      <c r="L22" s="95">
        <v>22.61</v>
      </c>
    </row>
    <row r="23" spans="1:12" ht="21" x14ac:dyDescent="0.35">
      <c r="A23" s="93">
        <v>15</v>
      </c>
      <c r="B23" s="93" t="s">
        <v>30</v>
      </c>
      <c r="C23" s="93">
        <v>404</v>
      </c>
      <c r="D23" s="93">
        <v>404</v>
      </c>
      <c r="E23" s="95">
        <v>273</v>
      </c>
      <c r="F23" s="93">
        <v>404</v>
      </c>
      <c r="G23" s="95">
        <v>273</v>
      </c>
      <c r="H23" s="93">
        <v>626</v>
      </c>
      <c r="I23" s="93">
        <v>626</v>
      </c>
      <c r="J23" s="95">
        <v>488.81</v>
      </c>
      <c r="K23" s="93">
        <v>626</v>
      </c>
      <c r="L23" s="95">
        <v>488.81</v>
      </c>
    </row>
    <row r="24" spans="1:12" ht="21" x14ac:dyDescent="0.35">
      <c r="A24" s="93">
        <v>16</v>
      </c>
      <c r="B24" s="93" t="s">
        <v>31</v>
      </c>
      <c r="C24" s="93">
        <v>1</v>
      </c>
      <c r="D24" s="93">
        <v>1</v>
      </c>
      <c r="E24" s="95">
        <v>1</v>
      </c>
      <c r="F24" s="93">
        <v>1</v>
      </c>
      <c r="G24" s="95">
        <v>1</v>
      </c>
      <c r="H24" s="93">
        <v>1</v>
      </c>
      <c r="I24" s="93">
        <v>1</v>
      </c>
      <c r="J24" s="95">
        <v>1</v>
      </c>
      <c r="K24" s="93">
        <v>1</v>
      </c>
      <c r="L24" s="95">
        <v>1</v>
      </c>
    </row>
    <row r="25" spans="1:12" ht="21" x14ac:dyDescent="0.35">
      <c r="A25" s="93">
        <v>17</v>
      </c>
      <c r="B25" s="93" t="s">
        <v>32</v>
      </c>
      <c r="C25" s="93">
        <v>34</v>
      </c>
      <c r="D25" s="93">
        <f>32+6</f>
        <v>38</v>
      </c>
      <c r="E25" s="95">
        <f>23.31+3</f>
        <v>26.31</v>
      </c>
      <c r="F25" s="93">
        <v>12</v>
      </c>
      <c r="G25" s="95">
        <v>9.5</v>
      </c>
      <c r="H25" s="93">
        <v>87</v>
      </c>
      <c r="I25" s="93">
        <f>57+30</f>
        <v>87</v>
      </c>
      <c r="J25" s="95">
        <f>36.8+23</f>
        <v>59.8</v>
      </c>
      <c r="K25" s="93">
        <v>17</v>
      </c>
      <c r="L25" s="95">
        <v>15.92</v>
      </c>
    </row>
    <row r="26" spans="1:12" s="36" customFormat="1" ht="21" x14ac:dyDescent="0.35">
      <c r="A26" s="96" t="s">
        <v>33</v>
      </c>
      <c r="B26" s="97"/>
      <c r="C26" s="98">
        <f t="shared" ref="C26:L26" si="0">SUM(C9:C25)</f>
        <v>1755</v>
      </c>
      <c r="D26" s="98">
        <f t="shared" si="0"/>
        <v>1748</v>
      </c>
      <c r="E26" s="99">
        <f t="shared" si="0"/>
        <v>1851.0199999999998</v>
      </c>
      <c r="F26" s="98">
        <f t="shared" si="0"/>
        <v>1535</v>
      </c>
      <c r="G26" s="99">
        <f t="shared" si="0"/>
        <v>1147.1500000000001</v>
      </c>
      <c r="H26" s="98">
        <f t="shared" si="0"/>
        <v>9587</v>
      </c>
      <c r="I26" s="98">
        <f t="shared" si="0"/>
        <v>9587</v>
      </c>
      <c r="J26" s="99">
        <f t="shared" si="0"/>
        <v>4013.3021153999994</v>
      </c>
      <c r="K26" s="98">
        <f t="shared" si="0"/>
        <v>9138</v>
      </c>
      <c r="L26" s="99">
        <f t="shared" si="0"/>
        <v>3462.3931711579999</v>
      </c>
    </row>
    <row r="27" spans="1:12" ht="21" x14ac:dyDescent="0.35">
      <c r="A27" s="93">
        <v>18</v>
      </c>
      <c r="B27" s="93" t="s">
        <v>34</v>
      </c>
      <c r="C27" s="93">
        <v>587</v>
      </c>
      <c r="D27" s="93">
        <f>527+37</f>
        <v>564</v>
      </c>
      <c r="E27" s="95">
        <f>472.66+44</f>
        <v>516.66000000000008</v>
      </c>
      <c r="F27" s="93">
        <v>475</v>
      </c>
      <c r="G27" s="95">
        <v>424.62</v>
      </c>
      <c r="H27" s="93">
        <v>999</v>
      </c>
      <c r="I27" s="93">
        <f>896+103</f>
        <v>999</v>
      </c>
      <c r="J27" s="95">
        <f>826.09+145</f>
        <v>971.09</v>
      </c>
      <c r="K27" s="93"/>
      <c r="L27" s="95">
        <v>752.84</v>
      </c>
    </row>
    <row r="28" spans="1:12" s="36" customFormat="1" ht="21" x14ac:dyDescent="0.35">
      <c r="A28" s="96" t="s">
        <v>33</v>
      </c>
      <c r="B28" s="97"/>
      <c r="C28" s="98">
        <f t="shared" ref="C28:L28" si="1">SUM(C27:C27)</f>
        <v>587</v>
      </c>
      <c r="D28" s="98">
        <f t="shared" si="1"/>
        <v>564</v>
      </c>
      <c r="E28" s="99">
        <f t="shared" si="1"/>
        <v>516.66000000000008</v>
      </c>
      <c r="F28" s="98">
        <f t="shared" si="1"/>
        <v>475</v>
      </c>
      <c r="G28" s="99">
        <f t="shared" si="1"/>
        <v>424.62</v>
      </c>
      <c r="H28" s="98">
        <f t="shared" si="1"/>
        <v>999</v>
      </c>
      <c r="I28" s="98">
        <f t="shared" si="1"/>
        <v>999</v>
      </c>
      <c r="J28" s="99">
        <f t="shared" si="1"/>
        <v>971.09</v>
      </c>
      <c r="K28" s="98">
        <f t="shared" si="1"/>
        <v>0</v>
      </c>
      <c r="L28" s="99">
        <f t="shared" si="1"/>
        <v>752.84</v>
      </c>
    </row>
    <row r="29" spans="1:12" ht="21" x14ac:dyDescent="0.35">
      <c r="A29" s="93">
        <v>19</v>
      </c>
      <c r="B29" s="93" t="s">
        <v>35</v>
      </c>
      <c r="C29" s="93">
        <v>343</v>
      </c>
      <c r="D29" s="93">
        <v>343</v>
      </c>
      <c r="E29" s="95">
        <v>327.14999999999998</v>
      </c>
      <c r="F29" s="93">
        <v>343</v>
      </c>
      <c r="G29" s="95">
        <v>327.14999999999998</v>
      </c>
      <c r="H29" s="93">
        <v>811</v>
      </c>
      <c r="I29" s="93">
        <v>811</v>
      </c>
      <c r="J29" s="95">
        <v>938.18</v>
      </c>
      <c r="K29" s="93">
        <v>773</v>
      </c>
      <c r="L29" s="95">
        <v>680.34</v>
      </c>
    </row>
    <row r="30" spans="1:12" ht="21" x14ac:dyDescent="0.35">
      <c r="A30" s="93">
        <v>20</v>
      </c>
      <c r="B30" s="93" t="s">
        <v>36</v>
      </c>
      <c r="C30" s="93">
        <v>0</v>
      </c>
      <c r="D30" s="93">
        <v>0</v>
      </c>
      <c r="E30" s="95">
        <v>0</v>
      </c>
      <c r="F30" s="93">
        <v>0</v>
      </c>
      <c r="G30" s="95">
        <v>0</v>
      </c>
      <c r="H30" s="93">
        <v>0</v>
      </c>
      <c r="I30" s="93">
        <v>0</v>
      </c>
      <c r="J30" s="95">
        <v>0</v>
      </c>
      <c r="K30" s="93">
        <v>0</v>
      </c>
      <c r="L30" s="95">
        <v>0</v>
      </c>
    </row>
    <row r="31" spans="1:12" ht="21" x14ac:dyDescent="0.35">
      <c r="A31" s="93">
        <v>21</v>
      </c>
      <c r="B31" s="93" t="s">
        <v>37</v>
      </c>
      <c r="C31" s="93">
        <v>0</v>
      </c>
      <c r="D31" s="93">
        <v>0</v>
      </c>
      <c r="E31" s="95">
        <v>0</v>
      </c>
      <c r="F31" s="93">
        <v>0</v>
      </c>
      <c r="G31" s="95">
        <v>0</v>
      </c>
      <c r="H31" s="93">
        <v>0</v>
      </c>
      <c r="I31" s="93">
        <v>0</v>
      </c>
      <c r="J31" s="95">
        <v>0</v>
      </c>
      <c r="K31" s="93">
        <v>0</v>
      </c>
      <c r="L31" s="95">
        <v>0</v>
      </c>
    </row>
    <row r="32" spans="1:12" s="36" customFormat="1" ht="21" x14ac:dyDescent="0.35">
      <c r="A32" s="96" t="s">
        <v>33</v>
      </c>
      <c r="B32" s="97"/>
      <c r="C32" s="98">
        <f t="shared" ref="C32:L32" si="2">SUM(C29:C31)</f>
        <v>343</v>
      </c>
      <c r="D32" s="98">
        <f t="shared" si="2"/>
        <v>343</v>
      </c>
      <c r="E32" s="99">
        <f t="shared" si="2"/>
        <v>327.14999999999998</v>
      </c>
      <c r="F32" s="98">
        <f t="shared" si="2"/>
        <v>343</v>
      </c>
      <c r="G32" s="99">
        <f t="shared" si="2"/>
        <v>327.14999999999998</v>
      </c>
      <c r="H32" s="98">
        <f t="shared" si="2"/>
        <v>811</v>
      </c>
      <c r="I32" s="98">
        <f t="shared" si="2"/>
        <v>811</v>
      </c>
      <c r="J32" s="99">
        <f t="shared" si="2"/>
        <v>938.18</v>
      </c>
      <c r="K32" s="98">
        <f t="shared" si="2"/>
        <v>773</v>
      </c>
      <c r="L32" s="99">
        <f t="shared" si="2"/>
        <v>680.34</v>
      </c>
    </row>
    <row r="33" spans="1:12" ht="21" x14ac:dyDescent="0.35">
      <c r="A33" s="93">
        <v>22</v>
      </c>
      <c r="B33" s="93" t="s">
        <v>38</v>
      </c>
      <c r="C33" s="93">
        <v>1203</v>
      </c>
      <c r="D33" s="93">
        <v>1203</v>
      </c>
      <c r="E33" s="95">
        <v>941.07</v>
      </c>
      <c r="F33" s="93">
        <v>1198</v>
      </c>
      <c r="G33" s="95">
        <v>814.07</v>
      </c>
      <c r="H33" s="93">
        <v>1733</v>
      </c>
      <c r="I33" s="93">
        <v>1733</v>
      </c>
      <c r="J33" s="95">
        <f>1511.15+13</f>
        <v>1524.15</v>
      </c>
      <c r="K33" s="93">
        <v>1657</v>
      </c>
      <c r="L33" s="95">
        <v>1511.15</v>
      </c>
    </row>
    <row r="34" spans="1:12" ht="21" x14ac:dyDescent="0.35">
      <c r="A34" s="93">
        <v>23</v>
      </c>
      <c r="B34" s="93" t="s">
        <v>39</v>
      </c>
      <c r="C34" s="93">
        <v>194</v>
      </c>
      <c r="D34" s="93">
        <v>194</v>
      </c>
      <c r="E34" s="95">
        <v>242.14</v>
      </c>
      <c r="F34" s="93">
        <v>194</v>
      </c>
      <c r="G34" s="95">
        <v>242.14</v>
      </c>
      <c r="H34" s="93">
        <v>321</v>
      </c>
      <c r="I34" s="93">
        <f>318+3</f>
        <v>321</v>
      </c>
      <c r="J34" s="95">
        <f>364.79+3</f>
        <v>367.79</v>
      </c>
      <c r="K34" s="93">
        <v>317</v>
      </c>
      <c r="L34" s="95">
        <v>362.29</v>
      </c>
    </row>
    <row r="35" spans="1:12" s="36" customFormat="1" ht="21" x14ac:dyDescent="0.35">
      <c r="A35" s="96" t="s">
        <v>33</v>
      </c>
      <c r="B35" s="97"/>
      <c r="C35" s="98">
        <f t="shared" ref="C35:L35" si="3">SUM(C33:C34)</f>
        <v>1397</v>
      </c>
      <c r="D35" s="98">
        <f t="shared" si="3"/>
        <v>1397</v>
      </c>
      <c r="E35" s="99">
        <f t="shared" si="3"/>
        <v>1183.21</v>
      </c>
      <c r="F35" s="98">
        <f t="shared" si="3"/>
        <v>1392</v>
      </c>
      <c r="G35" s="99">
        <f t="shared" si="3"/>
        <v>1056.21</v>
      </c>
      <c r="H35" s="98">
        <f t="shared" si="3"/>
        <v>2054</v>
      </c>
      <c r="I35" s="98">
        <f t="shared" si="3"/>
        <v>2054</v>
      </c>
      <c r="J35" s="99">
        <f t="shared" si="3"/>
        <v>1891.94</v>
      </c>
      <c r="K35" s="98">
        <f t="shared" si="3"/>
        <v>1974</v>
      </c>
      <c r="L35" s="99">
        <f t="shared" si="3"/>
        <v>1873.44</v>
      </c>
    </row>
    <row r="36" spans="1:12" ht="21" x14ac:dyDescent="0.35">
      <c r="A36" s="93">
        <v>24</v>
      </c>
      <c r="B36" s="93" t="s">
        <v>42</v>
      </c>
      <c r="C36" s="93">
        <v>97</v>
      </c>
      <c r="D36" s="93">
        <v>97</v>
      </c>
      <c r="E36" s="95">
        <v>251.94</v>
      </c>
      <c r="F36" s="93">
        <v>97</v>
      </c>
      <c r="G36" s="95">
        <v>251.94</v>
      </c>
      <c r="H36" s="93">
        <v>183</v>
      </c>
      <c r="I36" s="93">
        <v>183</v>
      </c>
      <c r="J36" s="95">
        <v>463.24</v>
      </c>
      <c r="K36" s="93">
        <v>183</v>
      </c>
      <c r="L36" s="95">
        <v>463.24</v>
      </c>
    </row>
    <row r="37" spans="1:12" ht="21" x14ac:dyDescent="0.35">
      <c r="A37" s="93">
        <v>25</v>
      </c>
      <c r="B37" s="93" t="s">
        <v>43</v>
      </c>
      <c r="C37" s="93">
        <v>784</v>
      </c>
      <c r="D37" s="93">
        <v>784</v>
      </c>
      <c r="E37" s="95">
        <f>783+32</f>
        <v>815</v>
      </c>
      <c r="F37" s="93">
        <v>784</v>
      </c>
      <c r="G37" s="95">
        <v>815</v>
      </c>
      <c r="H37" s="93">
        <f>1002+55</f>
        <v>1057</v>
      </c>
      <c r="I37" s="93">
        <v>1053</v>
      </c>
      <c r="J37" s="95">
        <f>1428.44+67</f>
        <v>1495.44</v>
      </c>
      <c r="K37" s="93">
        <v>1053</v>
      </c>
      <c r="L37" s="95">
        <v>1495.44</v>
      </c>
    </row>
    <row r="38" spans="1:12" ht="21" x14ac:dyDescent="0.35">
      <c r="A38" s="93">
        <v>26</v>
      </c>
      <c r="B38" s="93" t="s">
        <v>44</v>
      </c>
      <c r="C38" s="93">
        <v>3</v>
      </c>
      <c r="D38" s="93">
        <f>0+5</f>
        <v>5</v>
      </c>
      <c r="E38" s="95">
        <f>0.5+4</f>
        <v>4.5</v>
      </c>
      <c r="F38" s="93">
        <v>0</v>
      </c>
      <c r="G38" s="95">
        <v>0</v>
      </c>
      <c r="H38" s="93">
        <v>8</v>
      </c>
      <c r="I38" s="93">
        <v>8</v>
      </c>
      <c r="J38" s="95">
        <v>7</v>
      </c>
      <c r="K38" s="93">
        <v>1</v>
      </c>
      <c r="L38" s="95">
        <v>0.5</v>
      </c>
    </row>
    <row r="39" spans="1:12" ht="21" x14ac:dyDescent="0.35">
      <c r="A39" s="93">
        <v>27</v>
      </c>
      <c r="B39" s="93" t="s">
        <v>45</v>
      </c>
      <c r="C39" s="93">
        <v>0</v>
      </c>
      <c r="D39" s="93">
        <v>6</v>
      </c>
      <c r="E39" s="95">
        <v>8</v>
      </c>
      <c r="F39" s="93">
        <v>0</v>
      </c>
      <c r="G39" s="95">
        <v>0</v>
      </c>
      <c r="H39" s="93">
        <v>6</v>
      </c>
      <c r="I39" s="93">
        <v>6</v>
      </c>
      <c r="J39" s="95">
        <v>8</v>
      </c>
      <c r="K39" s="93">
        <v>0</v>
      </c>
      <c r="L39" s="95">
        <v>0</v>
      </c>
    </row>
    <row r="40" spans="1:12" ht="21" x14ac:dyDescent="0.35">
      <c r="A40" s="93">
        <v>28</v>
      </c>
      <c r="B40" s="93" t="s">
        <v>46</v>
      </c>
      <c r="C40" s="93">
        <v>0</v>
      </c>
      <c r="D40" s="93">
        <v>0</v>
      </c>
      <c r="E40" s="95">
        <v>0</v>
      </c>
      <c r="F40" s="93">
        <v>0</v>
      </c>
      <c r="G40" s="95">
        <v>0</v>
      </c>
      <c r="H40" s="93">
        <v>1</v>
      </c>
      <c r="I40" s="93">
        <v>1</v>
      </c>
      <c r="J40" s="95">
        <v>1</v>
      </c>
      <c r="K40" s="93">
        <v>0</v>
      </c>
      <c r="L40" s="95">
        <v>0</v>
      </c>
    </row>
    <row r="41" spans="1:12" ht="21" x14ac:dyDescent="0.35">
      <c r="A41" s="93">
        <v>29</v>
      </c>
      <c r="B41" s="93" t="s">
        <v>48</v>
      </c>
      <c r="C41" s="93">
        <v>0</v>
      </c>
      <c r="D41" s="93">
        <v>0</v>
      </c>
      <c r="E41" s="95">
        <v>0</v>
      </c>
      <c r="F41" s="93">
        <v>0</v>
      </c>
      <c r="G41" s="95">
        <v>0</v>
      </c>
      <c r="H41" s="93">
        <v>2</v>
      </c>
      <c r="I41" s="93">
        <v>2</v>
      </c>
      <c r="J41" s="95">
        <v>1.5</v>
      </c>
      <c r="K41" s="93">
        <v>0</v>
      </c>
      <c r="L41" s="95">
        <v>0</v>
      </c>
    </row>
    <row r="42" spans="1:12" s="36" customFormat="1" ht="21" x14ac:dyDescent="0.35">
      <c r="A42" s="96" t="s">
        <v>33</v>
      </c>
      <c r="B42" s="97"/>
      <c r="C42" s="98">
        <f>SUM(C36:C41)</f>
        <v>884</v>
      </c>
      <c r="D42" s="98">
        <f>SUM(D36:D41)</f>
        <v>892</v>
      </c>
      <c r="E42" s="99">
        <f>SUM(E36:E41)</f>
        <v>1079.44</v>
      </c>
      <c r="F42" s="98">
        <f>SUM(F36:F41)</f>
        <v>881</v>
      </c>
      <c r="G42" s="99">
        <f>SUM(G36:G41)</f>
        <v>1066.94</v>
      </c>
      <c r="H42" s="98">
        <f>SUM(H36:H41)</f>
        <v>1257</v>
      </c>
      <c r="I42" s="98">
        <f>SUM(I36:I41)</f>
        <v>1253</v>
      </c>
      <c r="J42" s="99">
        <f>SUM(J36:J41)</f>
        <v>1976.18</v>
      </c>
      <c r="K42" s="98">
        <f>SUM(K36:K41)</f>
        <v>1237</v>
      </c>
      <c r="L42" s="99">
        <f>SUM(L36:L41)</f>
        <v>1959.18</v>
      </c>
    </row>
    <row r="43" spans="1:12" s="36" customFormat="1" ht="21" x14ac:dyDescent="0.35">
      <c r="A43" s="96" t="s">
        <v>49</v>
      </c>
      <c r="B43" s="97"/>
      <c r="C43" s="98">
        <f>SUM(C26+C28+C32+C35+C42)</f>
        <v>4966</v>
      </c>
      <c r="D43" s="98">
        <f>SUM(D26+D28+D32+D35+D42)</f>
        <v>4944</v>
      </c>
      <c r="E43" s="99">
        <f>SUM(E26+E28+E32+E35+E42)</f>
        <v>4957.4799999999996</v>
      </c>
      <c r="F43" s="98">
        <f>SUM(F26+F28+F32+F35+F42)</f>
        <v>4626</v>
      </c>
      <c r="G43" s="99">
        <f>SUM(G26+G28+G32+G35+G42)</f>
        <v>4022.07</v>
      </c>
      <c r="H43" s="98">
        <f>SUM(H26+H28+H32+H35+H42)</f>
        <v>14708</v>
      </c>
      <c r="I43" s="98">
        <f>SUM(I26+I28+I32+I35+I42)</f>
        <v>14704</v>
      </c>
      <c r="J43" s="99">
        <f>SUM(J26+J28+J32+J35+J42)</f>
        <v>9790.6921153999992</v>
      </c>
      <c r="K43" s="98">
        <f>SUM(K26+K28+K32+K35+K42)</f>
        <v>13122</v>
      </c>
      <c r="L43" s="99">
        <f>SUM(L26+L28+L32+L35+L42)</f>
        <v>8728.193171158</v>
      </c>
    </row>
    <row r="44" spans="1:12" s="36" customFormat="1" ht="21" x14ac:dyDescent="0.35">
      <c r="A44" s="98"/>
      <c r="B44" s="98" t="s">
        <v>50</v>
      </c>
      <c r="C44" s="98"/>
      <c r="D44" s="98"/>
      <c r="E44" s="98"/>
      <c r="F44" s="98"/>
      <c r="G44" s="98"/>
      <c r="H44" s="98"/>
      <c r="I44" s="98"/>
      <c r="J44" s="98"/>
      <c r="K44" s="98"/>
      <c r="L44" s="98"/>
    </row>
  </sheetData>
  <mergeCells count="17">
    <mergeCell ref="A43:B43"/>
    <mergeCell ref="A26:B26"/>
    <mergeCell ref="A28:B28"/>
    <mergeCell ref="A32:B32"/>
    <mergeCell ref="A35:B35"/>
    <mergeCell ref="A42:B42"/>
    <mergeCell ref="A1:L1"/>
    <mergeCell ref="C7:E7"/>
    <mergeCell ref="A6:A8"/>
    <mergeCell ref="B6:B8"/>
    <mergeCell ref="A3:L3"/>
    <mergeCell ref="A4:L4"/>
    <mergeCell ref="F7:G7"/>
    <mergeCell ref="H7:J7"/>
    <mergeCell ref="K7:L7"/>
    <mergeCell ref="C6:G6"/>
    <mergeCell ref="H6:L6"/>
  </mergeCells>
  <printOptions horizontalCentered="1" verticalCentered="1"/>
  <pageMargins left="0.59055118110236227" right="0.59055118110236227" top="0.39370078740157483" bottom="0.39370078740157483" header="0" footer="0"/>
  <pageSetup paperSize="9" scale="47" firstPageNumber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2"/>
  <sheetViews>
    <sheetView view="pageBreakPreview" topLeftCell="A24" zoomScale="70" zoomScaleSheetLayoutView="70" zoomScalePageLayoutView="90" workbookViewId="0">
      <selection activeCell="D2" sqref="A1:S2"/>
    </sheetView>
  </sheetViews>
  <sheetFormatPr defaultColWidth="14.85546875" defaultRowHeight="15" x14ac:dyDescent="0.25"/>
  <cols>
    <col min="1" max="1" width="11" customWidth="1"/>
    <col min="2" max="2" width="44" customWidth="1"/>
    <col min="3" max="3" width="0.140625" style="1" customWidth="1"/>
    <col min="4" max="15" width="14.85546875" style="8"/>
  </cols>
  <sheetData>
    <row r="1" spans="1:19" ht="41.25" x14ac:dyDescent="0.8">
      <c r="A1" s="111" t="s">
        <v>62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</row>
    <row r="2" spans="1:19" x14ac:dyDescent="0.25">
      <c r="A2" s="1"/>
      <c r="B2" s="1"/>
      <c r="D2" s="1"/>
      <c r="E2" s="1"/>
      <c r="F2" s="1"/>
      <c r="G2" s="1"/>
      <c r="H2" s="1"/>
      <c r="I2" s="1"/>
      <c r="J2" s="1"/>
      <c r="K2" s="1"/>
      <c r="L2" s="1"/>
      <c r="M2" s="1"/>
      <c r="P2" s="1"/>
      <c r="Q2" s="16"/>
      <c r="R2" s="1"/>
      <c r="S2" s="1"/>
    </row>
    <row r="3" spans="1:19" ht="43.5" thickBot="1" x14ac:dyDescent="0.85">
      <c r="A3" s="91" t="s">
        <v>79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</row>
    <row r="4" spans="1:19" ht="18.75" hidden="1" x14ac:dyDescent="0.3">
      <c r="A4" s="1"/>
      <c r="B4" s="13"/>
      <c r="C4" s="13"/>
      <c r="D4" s="9"/>
      <c r="E4" s="9"/>
      <c r="F4" s="9"/>
      <c r="G4" s="6"/>
      <c r="H4" s="6"/>
      <c r="I4" s="6"/>
      <c r="J4" s="6"/>
      <c r="K4" s="6"/>
      <c r="L4" s="6"/>
      <c r="M4" s="6"/>
      <c r="N4" s="6"/>
      <c r="O4" s="6"/>
      <c r="P4" s="1"/>
      <c r="Q4" s="1"/>
      <c r="R4" s="1"/>
      <c r="S4" s="1"/>
    </row>
    <row r="5" spans="1:19" ht="18.75" hidden="1" x14ac:dyDescent="0.3">
      <c r="A5" s="1"/>
      <c r="B5" s="1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2" t="s">
        <v>63</v>
      </c>
      <c r="Q5" s="72"/>
      <c r="R5" s="72"/>
      <c r="S5" s="72"/>
    </row>
    <row r="6" spans="1:19" s="10" customFormat="1" ht="20.25" customHeight="1" thickBot="1" x14ac:dyDescent="0.35">
      <c r="A6" s="65" t="s">
        <v>2</v>
      </c>
      <c r="B6" s="108" t="s">
        <v>3</v>
      </c>
      <c r="C6" s="33" t="s">
        <v>4</v>
      </c>
      <c r="D6" s="73" t="s">
        <v>64</v>
      </c>
      <c r="E6" s="74"/>
      <c r="F6" s="74"/>
      <c r="G6" s="74"/>
      <c r="H6" s="74"/>
      <c r="I6" s="74"/>
      <c r="J6" s="74"/>
      <c r="K6" s="75"/>
      <c r="L6" s="76" t="s">
        <v>65</v>
      </c>
      <c r="M6" s="77"/>
      <c r="N6" s="77"/>
      <c r="O6" s="77"/>
      <c r="P6" s="77"/>
      <c r="Q6" s="77"/>
      <c r="R6" s="77"/>
      <c r="S6" s="78"/>
    </row>
    <row r="7" spans="1:19" s="11" customFormat="1" ht="45" customHeight="1" x14ac:dyDescent="0.25">
      <c r="A7" s="66"/>
      <c r="B7" s="109"/>
      <c r="C7" s="34" t="s">
        <v>66</v>
      </c>
      <c r="D7" s="79" t="s">
        <v>67</v>
      </c>
      <c r="E7" s="80"/>
      <c r="F7" s="80"/>
      <c r="G7" s="81"/>
      <c r="H7" s="79" t="s">
        <v>55</v>
      </c>
      <c r="I7" s="80"/>
      <c r="J7" s="80"/>
      <c r="K7" s="81"/>
      <c r="L7" s="79" t="s">
        <v>68</v>
      </c>
      <c r="M7" s="80"/>
      <c r="N7" s="80"/>
      <c r="O7" s="81"/>
      <c r="P7" s="68" t="s">
        <v>57</v>
      </c>
      <c r="Q7" s="69"/>
      <c r="R7" s="69"/>
      <c r="S7" s="70"/>
    </row>
    <row r="8" spans="1:19" s="12" customFormat="1" ht="75" customHeight="1" thickBot="1" x14ac:dyDescent="0.3">
      <c r="A8" s="67"/>
      <c r="B8" s="110"/>
      <c r="C8" s="35" t="s">
        <v>12</v>
      </c>
      <c r="D8" s="27" t="s">
        <v>13</v>
      </c>
      <c r="E8" s="25" t="s">
        <v>69</v>
      </c>
      <c r="F8" s="25" t="s">
        <v>70</v>
      </c>
      <c r="G8" s="26" t="s">
        <v>69</v>
      </c>
      <c r="H8" s="27" t="s">
        <v>13</v>
      </c>
      <c r="I8" s="25" t="s">
        <v>69</v>
      </c>
      <c r="J8" s="25" t="s">
        <v>70</v>
      </c>
      <c r="K8" s="26" t="s">
        <v>69</v>
      </c>
      <c r="L8" s="27" t="s">
        <v>13</v>
      </c>
      <c r="M8" s="25" t="s">
        <v>69</v>
      </c>
      <c r="N8" s="25" t="s">
        <v>70</v>
      </c>
      <c r="O8" s="26" t="s">
        <v>69</v>
      </c>
      <c r="P8" s="27" t="s">
        <v>13</v>
      </c>
      <c r="Q8" s="25" t="s">
        <v>69</v>
      </c>
      <c r="R8" s="25" t="s">
        <v>70</v>
      </c>
      <c r="S8" s="26" t="s">
        <v>69</v>
      </c>
    </row>
    <row r="9" spans="1:19" ht="23.25" x14ac:dyDescent="0.35">
      <c r="A9" s="92">
        <v>1</v>
      </c>
      <c r="B9" s="92" t="s">
        <v>16</v>
      </c>
      <c r="C9" s="38">
        <v>54</v>
      </c>
      <c r="D9" s="104">
        <v>0</v>
      </c>
      <c r="E9" s="105">
        <v>0</v>
      </c>
      <c r="F9" s="104">
        <v>0</v>
      </c>
      <c r="G9" s="105">
        <v>0</v>
      </c>
      <c r="H9" s="104">
        <v>0</v>
      </c>
      <c r="I9" s="105">
        <v>0</v>
      </c>
      <c r="J9" s="104">
        <v>0</v>
      </c>
      <c r="K9" s="105">
        <v>0</v>
      </c>
      <c r="L9" s="106">
        <v>22</v>
      </c>
      <c r="M9" s="107">
        <v>5.83</v>
      </c>
      <c r="N9" s="106">
        <v>22</v>
      </c>
      <c r="O9" s="107">
        <v>5.83</v>
      </c>
      <c r="P9" s="106">
        <v>22</v>
      </c>
      <c r="Q9" s="107">
        <v>5.83</v>
      </c>
      <c r="R9" s="106">
        <v>22</v>
      </c>
      <c r="S9" s="107">
        <v>5.83</v>
      </c>
    </row>
    <row r="10" spans="1:19" ht="23.25" x14ac:dyDescent="0.35">
      <c r="A10" s="92">
        <v>2</v>
      </c>
      <c r="B10" s="92" t="s">
        <v>17</v>
      </c>
      <c r="C10" s="38">
        <v>5</v>
      </c>
      <c r="D10" s="104">
        <v>0</v>
      </c>
      <c r="E10" s="105">
        <v>0</v>
      </c>
      <c r="F10" s="104">
        <v>0</v>
      </c>
      <c r="G10" s="105">
        <v>0</v>
      </c>
      <c r="H10" s="104">
        <v>0</v>
      </c>
      <c r="I10" s="105">
        <v>0</v>
      </c>
      <c r="J10" s="104">
        <v>0</v>
      </c>
      <c r="K10" s="105">
        <v>0</v>
      </c>
      <c r="L10" s="104">
        <v>65</v>
      </c>
      <c r="M10" s="105">
        <v>287.92</v>
      </c>
      <c r="N10" s="104">
        <v>65</v>
      </c>
      <c r="O10" s="105">
        <v>287.92</v>
      </c>
      <c r="P10" s="104">
        <v>65</v>
      </c>
      <c r="Q10" s="105">
        <v>287.92</v>
      </c>
      <c r="R10" s="104">
        <v>65</v>
      </c>
      <c r="S10" s="105">
        <v>287.92</v>
      </c>
    </row>
    <row r="11" spans="1:19" ht="23.25" x14ac:dyDescent="0.35">
      <c r="A11" s="92">
        <v>3</v>
      </c>
      <c r="B11" s="92" t="s">
        <v>18</v>
      </c>
      <c r="C11" s="38">
        <v>0</v>
      </c>
      <c r="D11" s="104">
        <v>883</v>
      </c>
      <c r="E11" s="105">
        <v>636</v>
      </c>
      <c r="F11" s="104">
        <v>883</v>
      </c>
      <c r="G11" s="105">
        <v>636</v>
      </c>
      <c r="H11" s="104">
        <v>883</v>
      </c>
      <c r="I11" s="105">
        <v>636</v>
      </c>
      <c r="J11" s="104">
        <v>883</v>
      </c>
      <c r="K11" s="105">
        <v>636</v>
      </c>
      <c r="L11" s="104">
        <v>7704</v>
      </c>
      <c r="M11" s="105">
        <v>2296.67</v>
      </c>
      <c r="N11" s="104">
        <v>7704</v>
      </c>
      <c r="O11" s="105">
        <v>2300.67</v>
      </c>
      <c r="P11" s="102">
        <v>7606</v>
      </c>
      <c r="Q11" s="103">
        <v>2137</v>
      </c>
      <c r="R11" s="102">
        <v>7606</v>
      </c>
      <c r="S11" s="103">
        <v>2137</v>
      </c>
    </row>
    <row r="12" spans="1:19" ht="23.25" x14ac:dyDescent="0.35">
      <c r="A12" s="92">
        <v>4</v>
      </c>
      <c r="B12" s="92" t="s">
        <v>19</v>
      </c>
      <c r="C12" s="38">
        <v>1645</v>
      </c>
      <c r="D12" s="104">
        <v>205</v>
      </c>
      <c r="E12" s="105">
        <v>150.25</v>
      </c>
      <c r="F12" s="104">
        <v>144</v>
      </c>
      <c r="G12" s="105">
        <v>124.8</v>
      </c>
      <c r="H12" s="104">
        <v>135</v>
      </c>
      <c r="I12" s="105">
        <v>79.400000000000006</v>
      </c>
      <c r="J12" s="104">
        <v>105</v>
      </c>
      <c r="K12" s="105">
        <v>73.95</v>
      </c>
      <c r="L12" s="104">
        <v>456</v>
      </c>
      <c r="M12" s="105">
        <v>288.66000000000003</v>
      </c>
      <c r="N12" s="104">
        <v>456</v>
      </c>
      <c r="O12" s="105">
        <v>288.66000000000003</v>
      </c>
      <c r="P12" s="102">
        <v>456</v>
      </c>
      <c r="Q12" s="103">
        <v>288.66000000000003</v>
      </c>
      <c r="R12" s="102">
        <v>456</v>
      </c>
      <c r="S12" s="103">
        <v>288.66000000000003</v>
      </c>
    </row>
    <row r="13" spans="1:19" ht="23.25" x14ac:dyDescent="0.35">
      <c r="A13" s="92">
        <v>5</v>
      </c>
      <c r="B13" s="92" t="s">
        <v>20</v>
      </c>
      <c r="C13" s="38">
        <v>101</v>
      </c>
      <c r="D13" s="104">
        <v>24</v>
      </c>
      <c r="E13" s="105">
        <v>46</v>
      </c>
      <c r="F13" s="104">
        <v>6</v>
      </c>
      <c r="G13" s="105">
        <v>7</v>
      </c>
      <c r="H13" s="104">
        <v>40</v>
      </c>
      <c r="I13" s="105">
        <v>36</v>
      </c>
      <c r="J13" s="104">
        <v>6</v>
      </c>
      <c r="K13" s="105">
        <v>7</v>
      </c>
      <c r="L13" s="104">
        <v>49</v>
      </c>
      <c r="M13" s="105">
        <v>83</v>
      </c>
      <c r="N13" s="104">
        <v>49</v>
      </c>
      <c r="O13" s="105">
        <v>83</v>
      </c>
      <c r="P13" s="102">
        <v>49</v>
      </c>
      <c r="Q13" s="103">
        <v>83</v>
      </c>
      <c r="R13" s="102">
        <v>49</v>
      </c>
      <c r="S13" s="103">
        <v>83</v>
      </c>
    </row>
    <row r="14" spans="1:19" ht="23.25" x14ac:dyDescent="0.35">
      <c r="A14" s="92">
        <v>6</v>
      </c>
      <c r="B14" s="92" t="s">
        <v>21</v>
      </c>
      <c r="C14" s="38">
        <v>35</v>
      </c>
      <c r="D14" s="104">
        <v>19</v>
      </c>
      <c r="E14" s="105">
        <v>19</v>
      </c>
      <c r="F14" s="104">
        <v>19</v>
      </c>
      <c r="G14" s="105">
        <v>0</v>
      </c>
      <c r="H14" s="104">
        <v>0</v>
      </c>
      <c r="I14" s="105">
        <v>0</v>
      </c>
      <c r="J14" s="104">
        <v>0</v>
      </c>
      <c r="K14" s="105">
        <v>0</v>
      </c>
      <c r="L14" s="104">
        <v>19</v>
      </c>
      <c r="M14" s="105">
        <v>18</v>
      </c>
      <c r="N14" s="104">
        <v>19</v>
      </c>
      <c r="O14" s="105">
        <v>18</v>
      </c>
      <c r="P14" s="102">
        <v>19</v>
      </c>
      <c r="Q14" s="103">
        <v>18</v>
      </c>
      <c r="R14" s="102">
        <v>19</v>
      </c>
      <c r="S14" s="103">
        <v>18</v>
      </c>
    </row>
    <row r="15" spans="1:19" ht="23.25" x14ac:dyDescent="0.35">
      <c r="A15" s="92">
        <v>7</v>
      </c>
      <c r="B15" s="92" t="s">
        <v>22</v>
      </c>
      <c r="C15" s="38">
        <v>1043</v>
      </c>
      <c r="D15" s="104">
        <v>164</v>
      </c>
      <c r="E15" s="105">
        <v>262</v>
      </c>
      <c r="F15" s="104">
        <v>56</v>
      </c>
      <c r="G15" s="105">
        <v>29</v>
      </c>
      <c r="H15" s="104">
        <v>37</v>
      </c>
      <c r="I15" s="105">
        <v>15.511573350000001</v>
      </c>
      <c r="J15" s="104">
        <v>23</v>
      </c>
      <c r="K15" s="105">
        <v>2.3061402000000002</v>
      </c>
      <c r="L15" s="104">
        <v>315</v>
      </c>
      <c r="M15" s="105">
        <v>331</v>
      </c>
      <c r="N15" s="104">
        <v>315</v>
      </c>
      <c r="O15" s="105">
        <v>331</v>
      </c>
      <c r="P15" s="102">
        <v>315</v>
      </c>
      <c r="Q15" s="103">
        <v>331</v>
      </c>
      <c r="R15" s="102">
        <v>315</v>
      </c>
      <c r="S15" s="103">
        <v>331</v>
      </c>
    </row>
    <row r="16" spans="1:19" ht="23.25" x14ac:dyDescent="0.35">
      <c r="A16" s="92">
        <v>8</v>
      </c>
      <c r="B16" s="92" t="s">
        <v>23</v>
      </c>
      <c r="C16" s="38">
        <v>174</v>
      </c>
      <c r="D16" s="104">
        <v>0</v>
      </c>
      <c r="E16" s="105">
        <v>0</v>
      </c>
      <c r="F16" s="104">
        <v>0</v>
      </c>
      <c r="G16" s="105">
        <v>0</v>
      </c>
      <c r="H16" s="104">
        <v>0</v>
      </c>
      <c r="I16" s="105">
        <v>0</v>
      </c>
      <c r="J16" s="104">
        <v>0</v>
      </c>
      <c r="K16" s="105">
        <v>0</v>
      </c>
      <c r="L16" s="104">
        <v>25</v>
      </c>
      <c r="M16" s="105">
        <v>20</v>
      </c>
      <c r="N16" s="104">
        <v>25</v>
      </c>
      <c r="O16" s="105">
        <v>20</v>
      </c>
      <c r="P16" s="102">
        <v>25</v>
      </c>
      <c r="Q16" s="103">
        <v>20</v>
      </c>
      <c r="R16" s="102">
        <v>25</v>
      </c>
      <c r="S16" s="103">
        <v>20</v>
      </c>
    </row>
    <row r="17" spans="1:19" ht="23.25" x14ac:dyDescent="0.35">
      <c r="A17" s="92">
        <v>9</v>
      </c>
      <c r="B17" s="92" t="s">
        <v>24</v>
      </c>
      <c r="C17" s="38">
        <v>306</v>
      </c>
      <c r="D17" s="104">
        <v>15</v>
      </c>
      <c r="E17" s="105">
        <v>45</v>
      </c>
      <c r="F17" s="104">
        <v>15</v>
      </c>
      <c r="G17" s="105">
        <v>45</v>
      </c>
      <c r="H17" s="104">
        <v>15</v>
      </c>
      <c r="I17" s="105">
        <v>45</v>
      </c>
      <c r="J17" s="104">
        <v>15</v>
      </c>
      <c r="K17" s="105">
        <v>45</v>
      </c>
      <c r="L17" s="104">
        <v>35</v>
      </c>
      <c r="M17" s="105">
        <v>105</v>
      </c>
      <c r="N17" s="104">
        <v>35</v>
      </c>
      <c r="O17" s="105">
        <v>105</v>
      </c>
      <c r="P17" s="102">
        <v>35</v>
      </c>
      <c r="Q17" s="103">
        <v>105</v>
      </c>
      <c r="R17" s="102">
        <v>35</v>
      </c>
      <c r="S17" s="103">
        <v>105</v>
      </c>
    </row>
    <row r="18" spans="1:19" ht="23.25" x14ac:dyDescent="0.35">
      <c r="A18" s="92">
        <v>10</v>
      </c>
      <c r="B18" s="92" t="s">
        <v>25</v>
      </c>
      <c r="C18" s="38">
        <v>117</v>
      </c>
      <c r="D18" s="104">
        <v>22</v>
      </c>
      <c r="E18" s="105">
        <v>11.5</v>
      </c>
      <c r="F18" s="104">
        <v>22</v>
      </c>
      <c r="G18" s="105">
        <v>11.5</v>
      </c>
      <c r="H18" s="104">
        <v>22</v>
      </c>
      <c r="I18" s="105">
        <v>11.5</v>
      </c>
      <c r="J18" s="104">
        <v>22</v>
      </c>
      <c r="K18" s="105">
        <v>11.5</v>
      </c>
      <c r="L18" s="104">
        <v>25</v>
      </c>
      <c r="M18" s="105">
        <v>12.01</v>
      </c>
      <c r="N18" s="104">
        <v>25</v>
      </c>
      <c r="O18" s="105">
        <v>12.1</v>
      </c>
      <c r="P18" s="102">
        <v>25</v>
      </c>
      <c r="Q18" s="103">
        <v>12.1</v>
      </c>
      <c r="R18" s="102">
        <v>25</v>
      </c>
      <c r="S18" s="103">
        <v>12.1</v>
      </c>
    </row>
    <row r="19" spans="1:19" ht="23.25" x14ac:dyDescent="0.35">
      <c r="A19" s="92">
        <v>11</v>
      </c>
      <c r="B19" s="92" t="s">
        <v>26</v>
      </c>
      <c r="C19" s="38">
        <v>237</v>
      </c>
      <c r="D19" s="104">
        <v>43</v>
      </c>
      <c r="E19" s="105">
        <v>23.2</v>
      </c>
      <c r="F19" s="104">
        <v>17</v>
      </c>
      <c r="G19" s="105">
        <v>9.1999999999999993</v>
      </c>
      <c r="H19" s="104">
        <v>15</v>
      </c>
      <c r="I19" s="105">
        <v>6.75</v>
      </c>
      <c r="J19" s="104">
        <v>11</v>
      </c>
      <c r="K19" s="105">
        <v>6.4</v>
      </c>
      <c r="L19" s="104">
        <v>166</v>
      </c>
      <c r="M19" s="105">
        <v>82.82</v>
      </c>
      <c r="N19" s="104">
        <v>54</v>
      </c>
      <c r="O19" s="105">
        <v>22.12</v>
      </c>
      <c r="P19" s="102">
        <v>34</v>
      </c>
      <c r="Q19" s="103">
        <v>19.170000000000002</v>
      </c>
      <c r="R19" s="102">
        <v>29</v>
      </c>
      <c r="S19" s="103">
        <v>15.69</v>
      </c>
    </row>
    <row r="20" spans="1:19" ht="23.25" x14ac:dyDescent="0.35">
      <c r="A20" s="92">
        <v>12</v>
      </c>
      <c r="B20" s="92" t="s">
        <v>27</v>
      </c>
      <c r="C20" s="38">
        <v>0</v>
      </c>
      <c r="D20" s="104">
        <v>0</v>
      </c>
      <c r="E20" s="105">
        <v>0</v>
      </c>
      <c r="F20" s="104">
        <v>0</v>
      </c>
      <c r="G20" s="105">
        <v>0</v>
      </c>
      <c r="H20" s="104">
        <v>0</v>
      </c>
      <c r="I20" s="105">
        <v>0</v>
      </c>
      <c r="J20" s="104">
        <v>0</v>
      </c>
      <c r="K20" s="105">
        <v>0</v>
      </c>
      <c r="L20" s="104">
        <v>0</v>
      </c>
      <c r="M20" s="105">
        <v>0</v>
      </c>
      <c r="N20" s="104">
        <v>0</v>
      </c>
      <c r="O20" s="105">
        <v>0</v>
      </c>
      <c r="P20" s="102">
        <v>0</v>
      </c>
      <c r="Q20" s="103">
        <v>0</v>
      </c>
      <c r="R20" s="102">
        <v>0</v>
      </c>
      <c r="S20" s="103">
        <v>0</v>
      </c>
    </row>
    <row r="21" spans="1:19" ht="23.25" x14ac:dyDescent="0.35">
      <c r="A21" s="92">
        <v>13</v>
      </c>
      <c r="B21" s="92" t="s">
        <v>28</v>
      </c>
      <c r="C21" s="38">
        <v>10</v>
      </c>
      <c r="D21" s="104">
        <v>0</v>
      </c>
      <c r="E21" s="105">
        <v>0</v>
      </c>
      <c r="F21" s="104">
        <v>0</v>
      </c>
      <c r="G21" s="105">
        <v>0</v>
      </c>
      <c r="H21" s="104">
        <v>0</v>
      </c>
      <c r="I21" s="105">
        <v>0</v>
      </c>
      <c r="J21" s="104">
        <v>0</v>
      </c>
      <c r="K21" s="105">
        <v>0</v>
      </c>
      <c r="L21" s="104">
        <v>0</v>
      </c>
      <c r="M21" s="105">
        <v>0</v>
      </c>
      <c r="N21" s="104">
        <v>0</v>
      </c>
      <c r="O21" s="105">
        <v>0</v>
      </c>
      <c r="P21" s="102">
        <v>0</v>
      </c>
      <c r="Q21" s="103">
        <v>0</v>
      </c>
      <c r="R21" s="102">
        <v>0</v>
      </c>
      <c r="S21" s="103">
        <v>0</v>
      </c>
    </row>
    <row r="22" spans="1:19" ht="23.25" x14ac:dyDescent="0.35">
      <c r="A22" s="92">
        <v>14</v>
      </c>
      <c r="B22" s="92" t="s">
        <v>29</v>
      </c>
      <c r="C22" s="38">
        <v>80</v>
      </c>
      <c r="D22" s="104">
        <v>7</v>
      </c>
      <c r="E22" s="105">
        <v>4.2</v>
      </c>
      <c r="F22" s="104">
        <v>7</v>
      </c>
      <c r="G22" s="105">
        <v>4.2</v>
      </c>
      <c r="H22" s="104">
        <v>4</v>
      </c>
      <c r="I22" s="105">
        <v>3</v>
      </c>
      <c r="J22" s="104">
        <v>4</v>
      </c>
      <c r="K22" s="105">
        <v>3</v>
      </c>
      <c r="L22" s="104">
        <v>22</v>
      </c>
      <c r="M22" s="105">
        <v>20</v>
      </c>
      <c r="N22" s="104">
        <v>20</v>
      </c>
      <c r="O22" s="105">
        <v>19</v>
      </c>
      <c r="P22" s="102">
        <v>19</v>
      </c>
      <c r="Q22" s="103">
        <v>19</v>
      </c>
      <c r="R22" s="102">
        <v>19</v>
      </c>
      <c r="S22" s="103">
        <v>19</v>
      </c>
    </row>
    <row r="23" spans="1:19" ht="23.25" x14ac:dyDescent="0.35">
      <c r="A23" s="92">
        <v>15</v>
      </c>
      <c r="B23" s="92" t="s">
        <v>30</v>
      </c>
      <c r="C23" s="38">
        <v>1317</v>
      </c>
      <c r="D23" s="104">
        <v>719</v>
      </c>
      <c r="E23" s="105">
        <v>88.78</v>
      </c>
      <c r="F23" s="104">
        <v>719</v>
      </c>
      <c r="G23" s="105">
        <v>88.78</v>
      </c>
      <c r="H23" s="104">
        <v>719</v>
      </c>
      <c r="I23" s="105">
        <v>88.78</v>
      </c>
      <c r="J23" s="104">
        <v>719</v>
      </c>
      <c r="K23" s="105">
        <v>88.78</v>
      </c>
      <c r="L23" s="104">
        <v>626</v>
      </c>
      <c r="M23" s="105">
        <v>488.81</v>
      </c>
      <c r="N23" s="104">
        <v>626</v>
      </c>
      <c r="O23" s="105">
        <v>488.81</v>
      </c>
      <c r="P23" s="102">
        <v>626</v>
      </c>
      <c r="Q23" s="103">
        <v>488.81</v>
      </c>
      <c r="R23" s="102">
        <v>626</v>
      </c>
      <c r="S23" s="103">
        <v>488.81</v>
      </c>
    </row>
    <row r="24" spans="1:19" ht="23.25" x14ac:dyDescent="0.35">
      <c r="A24" s="92">
        <v>16</v>
      </c>
      <c r="B24" s="92" t="s">
        <v>31</v>
      </c>
      <c r="C24" s="38">
        <v>17</v>
      </c>
      <c r="D24" s="104">
        <v>1</v>
      </c>
      <c r="E24" s="105">
        <v>1</v>
      </c>
      <c r="F24" s="104">
        <v>1</v>
      </c>
      <c r="G24" s="105">
        <v>1</v>
      </c>
      <c r="H24" s="104">
        <v>1</v>
      </c>
      <c r="I24" s="105">
        <v>1</v>
      </c>
      <c r="J24" s="104">
        <v>1</v>
      </c>
      <c r="K24" s="105">
        <v>1</v>
      </c>
      <c r="L24" s="104">
        <v>1</v>
      </c>
      <c r="M24" s="105">
        <v>1</v>
      </c>
      <c r="N24" s="104">
        <v>1</v>
      </c>
      <c r="O24" s="105">
        <v>1</v>
      </c>
      <c r="P24" s="102">
        <v>1</v>
      </c>
      <c r="Q24" s="103">
        <v>1</v>
      </c>
      <c r="R24" s="102">
        <v>1</v>
      </c>
      <c r="S24" s="103">
        <v>1</v>
      </c>
    </row>
    <row r="25" spans="1:19" ht="23.25" x14ac:dyDescent="0.35">
      <c r="A25" s="92">
        <v>17</v>
      </c>
      <c r="B25" s="92" t="s">
        <v>32</v>
      </c>
      <c r="C25" s="38">
        <v>114</v>
      </c>
      <c r="D25" s="104">
        <v>33</v>
      </c>
      <c r="E25" s="105">
        <v>25.85</v>
      </c>
      <c r="F25" s="104">
        <v>27</v>
      </c>
      <c r="G25" s="105">
        <v>19.25</v>
      </c>
      <c r="H25" s="104">
        <v>12</v>
      </c>
      <c r="I25" s="105">
        <v>8.25</v>
      </c>
      <c r="J25" s="104">
        <v>5</v>
      </c>
      <c r="K25" s="105">
        <v>2.25</v>
      </c>
      <c r="L25" s="104">
        <v>56</v>
      </c>
      <c r="M25" s="105">
        <v>32.11</v>
      </c>
      <c r="N25" s="104">
        <v>10</v>
      </c>
      <c r="O25" s="105">
        <v>4.38</v>
      </c>
      <c r="P25" s="102">
        <v>18</v>
      </c>
      <c r="Q25" s="103">
        <v>6.74</v>
      </c>
      <c r="R25" s="102">
        <v>9</v>
      </c>
      <c r="S25" s="103">
        <v>3.38</v>
      </c>
    </row>
    <row r="26" spans="1:19" s="36" customFormat="1" ht="23.25" x14ac:dyDescent="0.35">
      <c r="A26" s="100" t="s">
        <v>33</v>
      </c>
      <c r="B26" s="101"/>
      <c r="C26" s="37">
        <f t="shared" ref="C26:S26" si="0">SUM(C9:C25)</f>
        <v>5255</v>
      </c>
      <c r="D26" s="102">
        <f t="shared" si="0"/>
        <v>2135</v>
      </c>
      <c r="E26" s="103">
        <f t="shared" si="0"/>
        <v>1312.78</v>
      </c>
      <c r="F26" s="102">
        <f t="shared" si="0"/>
        <v>1916</v>
      </c>
      <c r="G26" s="103">
        <f t="shared" si="0"/>
        <v>975.73</v>
      </c>
      <c r="H26" s="102">
        <f t="shared" si="0"/>
        <v>1883</v>
      </c>
      <c r="I26" s="103">
        <f t="shared" si="0"/>
        <v>931.19157335</v>
      </c>
      <c r="J26" s="102">
        <f t="shared" si="0"/>
        <v>1794</v>
      </c>
      <c r="K26" s="103">
        <f t="shared" si="0"/>
        <v>877.18614019999995</v>
      </c>
      <c r="L26" s="102">
        <f t="shared" si="0"/>
        <v>9586</v>
      </c>
      <c r="M26" s="103">
        <f t="shared" si="0"/>
        <v>4072.8300000000004</v>
      </c>
      <c r="N26" s="102">
        <f t="shared" si="0"/>
        <v>9426</v>
      </c>
      <c r="O26" s="103">
        <f t="shared" si="0"/>
        <v>3987.49</v>
      </c>
      <c r="P26" s="102">
        <f t="shared" si="0"/>
        <v>9315</v>
      </c>
      <c r="Q26" s="103">
        <f t="shared" si="0"/>
        <v>3823.2299999999996</v>
      </c>
      <c r="R26" s="102">
        <f t="shared" si="0"/>
        <v>9301</v>
      </c>
      <c r="S26" s="103">
        <f t="shared" si="0"/>
        <v>3816.39</v>
      </c>
    </row>
    <row r="27" spans="1:19" ht="23.25" x14ac:dyDescent="0.35">
      <c r="A27" s="92">
        <v>18</v>
      </c>
      <c r="B27" s="92" t="s">
        <v>34</v>
      </c>
      <c r="C27" s="38">
        <v>6730</v>
      </c>
      <c r="D27" s="104">
        <v>527</v>
      </c>
      <c r="E27" s="105">
        <v>378.57</v>
      </c>
      <c r="F27" s="104">
        <v>114</v>
      </c>
      <c r="G27" s="105">
        <v>74.739999999999995</v>
      </c>
      <c r="H27" s="104">
        <v>463</v>
      </c>
      <c r="I27" s="105">
        <v>338.1</v>
      </c>
      <c r="J27" s="104">
        <v>107</v>
      </c>
      <c r="K27" s="105">
        <v>68.209999999999994</v>
      </c>
      <c r="L27" s="104">
        <f>896+103</f>
        <v>999</v>
      </c>
      <c r="M27" s="105">
        <v>647.33000000000004</v>
      </c>
      <c r="N27" s="104">
        <v>173</v>
      </c>
      <c r="O27" s="105">
        <v>106.21</v>
      </c>
      <c r="P27" s="102">
        <v>791</v>
      </c>
      <c r="Q27" s="103">
        <v>571.67999999999995</v>
      </c>
      <c r="R27" s="102">
        <v>160</v>
      </c>
      <c r="S27" s="103">
        <v>97.92</v>
      </c>
    </row>
    <row r="28" spans="1:19" s="36" customFormat="1" ht="23.25" x14ac:dyDescent="0.35">
      <c r="A28" s="100" t="s">
        <v>33</v>
      </c>
      <c r="B28" s="101"/>
      <c r="C28" s="37">
        <f t="shared" ref="C28:S28" si="1">SUM(C27:C27)</f>
        <v>6730</v>
      </c>
      <c r="D28" s="102">
        <f t="shared" si="1"/>
        <v>527</v>
      </c>
      <c r="E28" s="103">
        <f t="shared" si="1"/>
        <v>378.57</v>
      </c>
      <c r="F28" s="102">
        <f t="shared" si="1"/>
        <v>114</v>
      </c>
      <c r="G28" s="103">
        <f t="shared" si="1"/>
        <v>74.739999999999995</v>
      </c>
      <c r="H28" s="102">
        <f t="shared" si="1"/>
        <v>463</v>
      </c>
      <c r="I28" s="103">
        <f t="shared" si="1"/>
        <v>338.1</v>
      </c>
      <c r="J28" s="102">
        <f t="shared" si="1"/>
        <v>107</v>
      </c>
      <c r="K28" s="103">
        <f t="shared" si="1"/>
        <v>68.209999999999994</v>
      </c>
      <c r="L28" s="102">
        <f t="shared" si="1"/>
        <v>999</v>
      </c>
      <c r="M28" s="103">
        <f t="shared" si="1"/>
        <v>647.33000000000004</v>
      </c>
      <c r="N28" s="102">
        <f t="shared" si="1"/>
        <v>173</v>
      </c>
      <c r="O28" s="103">
        <f t="shared" si="1"/>
        <v>106.21</v>
      </c>
      <c r="P28" s="102">
        <f t="shared" si="1"/>
        <v>791</v>
      </c>
      <c r="Q28" s="103">
        <f t="shared" si="1"/>
        <v>571.67999999999995</v>
      </c>
      <c r="R28" s="102">
        <f t="shared" si="1"/>
        <v>160</v>
      </c>
      <c r="S28" s="103">
        <f t="shared" si="1"/>
        <v>97.92</v>
      </c>
    </row>
    <row r="29" spans="1:19" ht="23.25" x14ac:dyDescent="0.35">
      <c r="A29" s="92">
        <v>19</v>
      </c>
      <c r="B29" s="92" t="s">
        <v>35</v>
      </c>
      <c r="C29" s="38">
        <v>3805</v>
      </c>
      <c r="D29" s="104">
        <v>295</v>
      </c>
      <c r="E29" s="105">
        <v>312.52999999999997</v>
      </c>
      <c r="F29" s="104">
        <v>143</v>
      </c>
      <c r="G29" s="105">
        <v>137.25</v>
      </c>
      <c r="H29" s="104">
        <v>295</v>
      </c>
      <c r="I29" s="105">
        <v>312.52999999999997</v>
      </c>
      <c r="J29" s="104">
        <v>143</v>
      </c>
      <c r="K29" s="105">
        <v>137.25</v>
      </c>
      <c r="L29" s="104">
        <v>811</v>
      </c>
      <c r="M29" s="105">
        <v>938.18</v>
      </c>
      <c r="N29" s="104">
        <v>811</v>
      </c>
      <c r="O29" s="105">
        <v>938.18</v>
      </c>
      <c r="P29" s="102">
        <v>811</v>
      </c>
      <c r="Q29" s="103">
        <v>938.18</v>
      </c>
      <c r="R29" s="102">
        <v>811</v>
      </c>
      <c r="S29" s="103">
        <v>938.18</v>
      </c>
    </row>
    <row r="30" spans="1:19" ht="23.25" x14ac:dyDescent="0.35">
      <c r="A30" s="92">
        <v>20</v>
      </c>
      <c r="B30" s="92" t="s">
        <v>36</v>
      </c>
      <c r="C30" s="38">
        <v>0</v>
      </c>
      <c r="D30" s="104">
        <v>0</v>
      </c>
      <c r="E30" s="105">
        <v>0</v>
      </c>
      <c r="F30" s="104">
        <v>0</v>
      </c>
      <c r="G30" s="105">
        <v>0</v>
      </c>
      <c r="H30" s="104">
        <v>0</v>
      </c>
      <c r="I30" s="105">
        <v>0</v>
      </c>
      <c r="J30" s="104">
        <v>0</v>
      </c>
      <c r="K30" s="105">
        <v>0</v>
      </c>
      <c r="L30" s="104">
        <v>0</v>
      </c>
      <c r="M30" s="105">
        <v>0</v>
      </c>
      <c r="N30" s="104">
        <v>0</v>
      </c>
      <c r="O30" s="105">
        <v>0</v>
      </c>
      <c r="P30" s="102">
        <v>0</v>
      </c>
      <c r="Q30" s="103">
        <v>0</v>
      </c>
      <c r="R30" s="102">
        <v>0</v>
      </c>
      <c r="S30" s="103">
        <v>0</v>
      </c>
    </row>
    <row r="31" spans="1:19" ht="23.25" x14ac:dyDescent="0.35">
      <c r="A31" s="92">
        <v>21</v>
      </c>
      <c r="B31" s="92" t="s">
        <v>37</v>
      </c>
      <c r="C31" s="38">
        <v>0</v>
      </c>
      <c r="D31" s="104">
        <v>0</v>
      </c>
      <c r="E31" s="105">
        <v>0</v>
      </c>
      <c r="F31" s="104">
        <v>0</v>
      </c>
      <c r="G31" s="105">
        <v>0</v>
      </c>
      <c r="H31" s="104">
        <v>0</v>
      </c>
      <c r="I31" s="105">
        <v>0</v>
      </c>
      <c r="J31" s="104">
        <v>0</v>
      </c>
      <c r="K31" s="105">
        <v>0</v>
      </c>
      <c r="L31" s="104">
        <v>0</v>
      </c>
      <c r="M31" s="105">
        <v>0</v>
      </c>
      <c r="N31" s="104">
        <v>0</v>
      </c>
      <c r="O31" s="105">
        <v>0</v>
      </c>
      <c r="P31" s="102">
        <v>0</v>
      </c>
      <c r="Q31" s="103">
        <v>0</v>
      </c>
      <c r="R31" s="102">
        <v>0</v>
      </c>
      <c r="S31" s="103">
        <v>0</v>
      </c>
    </row>
    <row r="32" spans="1:19" s="36" customFormat="1" ht="23.25" x14ac:dyDescent="0.35">
      <c r="A32" s="100" t="s">
        <v>33</v>
      </c>
      <c r="B32" s="101"/>
      <c r="C32" s="37">
        <f t="shared" ref="C32:S32" si="2">SUM(C29:C31)</f>
        <v>3805</v>
      </c>
      <c r="D32" s="102">
        <f t="shared" si="2"/>
        <v>295</v>
      </c>
      <c r="E32" s="103">
        <f t="shared" si="2"/>
        <v>312.52999999999997</v>
      </c>
      <c r="F32" s="102">
        <f t="shared" si="2"/>
        <v>143</v>
      </c>
      <c r="G32" s="103">
        <f t="shared" si="2"/>
        <v>137.25</v>
      </c>
      <c r="H32" s="102">
        <f t="shared" si="2"/>
        <v>295</v>
      </c>
      <c r="I32" s="103">
        <f t="shared" si="2"/>
        <v>312.52999999999997</v>
      </c>
      <c r="J32" s="102">
        <f t="shared" si="2"/>
        <v>143</v>
      </c>
      <c r="K32" s="103">
        <f t="shared" si="2"/>
        <v>137.25</v>
      </c>
      <c r="L32" s="102">
        <f t="shared" si="2"/>
        <v>811</v>
      </c>
      <c r="M32" s="103">
        <f t="shared" si="2"/>
        <v>938.18</v>
      </c>
      <c r="N32" s="102">
        <f t="shared" si="2"/>
        <v>811</v>
      </c>
      <c r="O32" s="103">
        <f t="shared" si="2"/>
        <v>938.18</v>
      </c>
      <c r="P32" s="102">
        <f t="shared" si="2"/>
        <v>811</v>
      </c>
      <c r="Q32" s="103">
        <f t="shared" si="2"/>
        <v>938.18</v>
      </c>
      <c r="R32" s="102">
        <f t="shared" si="2"/>
        <v>811</v>
      </c>
      <c r="S32" s="103">
        <f t="shared" si="2"/>
        <v>938.18</v>
      </c>
    </row>
    <row r="33" spans="1:19" ht="23.25" x14ac:dyDescent="0.35">
      <c r="A33" s="92">
        <v>22</v>
      </c>
      <c r="B33" s="92" t="s">
        <v>38</v>
      </c>
      <c r="C33" s="38">
        <v>8837</v>
      </c>
      <c r="D33" s="104">
        <v>969</v>
      </c>
      <c r="E33" s="105">
        <v>1141.48</v>
      </c>
      <c r="F33" s="104">
        <v>390</v>
      </c>
      <c r="G33" s="105">
        <v>420.54</v>
      </c>
      <c r="H33" s="104">
        <v>969</v>
      </c>
      <c r="I33" s="105">
        <v>1141.48</v>
      </c>
      <c r="J33" s="104">
        <v>390</v>
      </c>
      <c r="K33" s="105">
        <v>420.54</v>
      </c>
      <c r="L33" s="104">
        <v>1733</v>
      </c>
      <c r="M33" s="105">
        <v>1511.15</v>
      </c>
      <c r="N33" s="104">
        <v>812</v>
      </c>
      <c r="O33" s="105">
        <v>910.34</v>
      </c>
      <c r="P33" s="102">
        <v>1341</v>
      </c>
      <c r="Q33" s="103">
        <v>1511.15</v>
      </c>
      <c r="R33" s="102">
        <v>812</v>
      </c>
      <c r="S33" s="103">
        <v>910.34</v>
      </c>
    </row>
    <row r="34" spans="1:19" ht="23.25" x14ac:dyDescent="0.35">
      <c r="A34" s="92">
        <v>23</v>
      </c>
      <c r="B34" s="92" t="s">
        <v>39</v>
      </c>
      <c r="C34" s="38">
        <v>1862</v>
      </c>
      <c r="D34" s="104">
        <v>202</v>
      </c>
      <c r="E34" s="105">
        <v>253.14</v>
      </c>
      <c r="F34" s="104">
        <v>52</v>
      </c>
      <c r="G34" s="105">
        <v>48.05</v>
      </c>
      <c r="H34" s="104">
        <v>202</v>
      </c>
      <c r="I34" s="105">
        <v>253.14</v>
      </c>
      <c r="J34" s="104">
        <v>52</v>
      </c>
      <c r="K34" s="105">
        <v>48.05</v>
      </c>
      <c r="L34" s="104">
        <v>288</v>
      </c>
      <c r="M34" s="105">
        <v>342.72</v>
      </c>
      <c r="N34" s="104">
        <v>72</v>
      </c>
      <c r="O34" s="105">
        <v>66.45</v>
      </c>
      <c r="P34" s="102">
        <v>287</v>
      </c>
      <c r="Q34" s="103">
        <v>340.22</v>
      </c>
      <c r="R34" s="102">
        <v>72</v>
      </c>
      <c r="S34" s="103">
        <v>66.45</v>
      </c>
    </row>
    <row r="35" spans="1:19" s="36" customFormat="1" ht="23.25" x14ac:dyDescent="0.35">
      <c r="A35" s="100" t="s">
        <v>33</v>
      </c>
      <c r="B35" s="101"/>
      <c r="C35" s="37">
        <f t="shared" ref="C35:S35" si="3">SUM(C33:C34)</f>
        <v>10699</v>
      </c>
      <c r="D35" s="102">
        <f t="shared" si="3"/>
        <v>1171</v>
      </c>
      <c r="E35" s="103">
        <f t="shared" si="3"/>
        <v>1394.62</v>
      </c>
      <c r="F35" s="102">
        <f t="shared" si="3"/>
        <v>442</v>
      </c>
      <c r="G35" s="103">
        <f t="shared" si="3"/>
        <v>468.59000000000003</v>
      </c>
      <c r="H35" s="102">
        <f t="shared" si="3"/>
        <v>1171</v>
      </c>
      <c r="I35" s="103">
        <f t="shared" si="3"/>
        <v>1394.62</v>
      </c>
      <c r="J35" s="102">
        <f t="shared" si="3"/>
        <v>442</v>
      </c>
      <c r="K35" s="103">
        <f t="shared" si="3"/>
        <v>468.59000000000003</v>
      </c>
      <c r="L35" s="102">
        <f t="shared" si="3"/>
        <v>2021</v>
      </c>
      <c r="M35" s="103">
        <f t="shared" si="3"/>
        <v>1853.8700000000001</v>
      </c>
      <c r="N35" s="102">
        <f t="shared" si="3"/>
        <v>884</v>
      </c>
      <c r="O35" s="103">
        <f t="shared" si="3"/>
        <v>976.79000000000008</v>
      </c>
      <c r="P35" s="102">
        <f t="shared" si="3"/>
        <v>1628</v>
      </c>
      <c r="Q35" s="103">
        <f t="shared" si="3"/>
        <v>1851.3700000000001</v>
      </c>
      <c r="R35" s="102">
        <f t="shared" si="3"/>
        <v>884</v>
      </c>
      <c r="S35" s="103">
        <f t="shared" si="3"/>
        <v>976.79000000000008</v>
      </c>
    </row>
    <row r="36" spans="1:19" ht="23.25" x14ac:dyDescent="0.35">
      <c r="A36" s="92">
        <v>24</v>
      </c>
      <c r="B36" s="92" t="s">
        <v>40</v>
      </c>
      <c r="C36" s="38">
        <v>0</v>
      </c>
      <c r="D36" s="104">
        <v>50</v>
      </c>
      <c r="E36" s="105">
        <v>0</v>
      </c>
      <c r="F36" s="104">
        <v>0</v>
      </c>
      <c r="G36" s="105">
        <v>0</v>
      </c>
      <c r="H36" s="104">
        <v>20</v>
      </c>
      <c r="I36" s="105">
        <v>0</v>
      </c>
      <c r="J36" s="104">
        <v>0</v>
      </c>
      <c r="K36" s="105">
        <v>0</v>
      </c>
      <c r="L36" s="104">
        <v>0</v>
      </c>
      <c r="M36" s="105">
        <v>0</v>
      </c>
      <c r="N36" s="104">
        <v>0</v>
      </c>
      <c r="O36" s="105">
        <v>0</v>
      </c>
      <c r="P36" s="102">
        <v>0</v>
      </c>
      <c r="Q36" s="103">
        <v>0</v>
      </c>
      <c r="R36" s="102">
        <v>0</v>
      </c>
      <c r="S36" s="103">
        <v>0</v>
      </c>
    </row>
    <row r="37" spans="1:19" ht="23.25" x14ac:dyDescent="0.35">
      <c r="A37" s="92">
        <v>25</v>
      </c>
      <c r="B37" s="92" t="s">
        <v>42</v>
      </c>
      <c r="C37" s="38">
        <v>60</v>
      </c>
      <c r="D37" s="104">
        <v>97</v>
      </c>
      <c r="E37" s="105">
        <v>251.94740999999999</v>
      </c>
      <c r="F37" s="104">
        <v>40</v>
      </c>
      <c r="G37" s="105">
        <v>46.77478</v>
      </c>
      <c r="H37" s="104">
        <v>97</v>
      </c>
      <c r="I37" s="105">
        <v>251.94740999999999</v>
      </c>
      <c r="J37" s="104">
        <v>40</v>
      </c>
      <c r="K37" s="105">
        <v>46.77478</v>
      </c>
      <c r="L37" s="104">
        <v>183</v>
      </c>
      <c r="M37" s="105">
        <v>463.24426</v>
      </c>
      <c r="N37" s="104">
        <v>67</v>
      </c>
      <c r="O37" s="105">
        <v>74.963139999999896</v>
      </c>
      <c r="P37" s="102">
        <v>183</v>
      </c>
      <c r="Q37" s="103">
        <v>463.24426</v>
      </c>
      <c r="R37" s="102">
        <v>67</v>
      </c>
      <c r="S37" s="103">
        <v>74.963139999999896</v>
      </c>
    </row>
    <row r="38" spans="1:19" ht="23.25" x14ac:dyDescent="0.35">
      <c r="A38" s="92">
        <v>26</v>
      </c>
      <c r="B38" s="92" t="s">
        <v>43</v>
      </c>
      <c r="C38" s="38">
        <v>801</v>
      </c>
      <c r="D38" s="104">
        <v>784</v>
      </c>
      <c r="E38" s="105">
        <v>815</v>
      </c>
      <c r="F38" s="104">
        <v>784</v>
      </c>
      <c r="G38" s="105">
        <v>815</v>
      </c>
      <c r="H38" s="104">
        <v>784</v>
      </c>
      <c r="I38" s="105">
        <v>815</v>
      </c>
      <c r="J38" s="104">
        <v>784</v>
      </c>
      <c r="K38" s="105">
        <v>815</v>
      </c>
      <c r="L38" s="104">
        <v>1053</v>
      </c>
      <c r="M38" s="105">
        <v>1495.44</v>
      </c>
      <c r="N38" s="104">
        <v>1053</v>
      </c>
      <c r="O38" s="105">
        <v>1495.44</v>
      </c>
      <c r="P38" s="102">
        <v>1053</v>
      </c>
      <c r="Q38" s="103">
        <v>1495.44</v>
      </c>
      <c r="R38" s="102">
        <v>1053</v>
      </c>
      <c r="S38" s="103">
        <v>1495.44</v>
      </c>
    </row>
    <row r="39" spans="1:19" ht="23.25" x14ac:dyDescent="0.35">
      <c r="A39" s="92">
        <v>27</v>
      </c>
      <c r="B39" s="92" t="s">
        <v>44</v>
      </c>
      <c r="C39" s="38">
        <v>34</v>
      </c>
      <c r="D39" s="104">
        <v>0</v>
      </c>
      <c r="E39" s="105">
        <v>0</v>
      </c>
      <c r="F39" s="104">
        <v>0</v>
      </c>
      <c r="G39" s="105">
        <v>0</v>
      </c>
      <c r="H39" s="104">
        <v>1</v>
      </c>
      <c r="I39" s="105">
        <v>1</v>
      </c>
      <c r="J39" s="104">
        <v>0</v>
      </c>
      <c r="K39" s="105">
        <v>0</v>
      </c>
      <c r="L39" s="104">
        <v>2</v>
      </c>
      <c r="M39" s="105">
        <v>2</v>
      </c>
      <c r="N39" s="104">
        <v>0</v>
      </c>
      <c r="O39" s="105">
        <v>0</v>
      </c>
      <c r="P39" s="102">
        <v>2</v>
      </c>
      <c r="Q39" s="103">
        <v>2</v>
      </c>
      <c r="R39" s="102">
        <v>0</v>
      </c>
      <c r="S39" s="103">
        <v>0</v>
      </c>
    </row>
    <row r="40" spans="1:19" s="36" customFormat="1" ht="23.25" x14ac:dyDescent="0.35">
      <c r="A40" s="100" t="s">
        <v>33</v>
      </c>
      <c r="B40" s="101"/>
      <c r="C40" s="37">
        <f>SUM(C36:C39)</f>
        <v>895</v>
      </c>
      <c r="D40" s="102">
        <f>SUM(D36:D39)</f>
        <v>931</v>
      </c>
      <c r="E40" s="103">
        <f>SUM(E36:E39)</f>
        <v>1066.94741</v>
      </c>
      <c r="F40" s="102">
        <f>SUM(F36:F39)</f>
        <v>824</v>
      </c>
      <c r="G40" s="103">
        <f>SUM(G36:G39)</f>
        <v>861.77477999999996</v>
      </c>
      <c r="H40" s="102">
        <f>SUM(H36:H39)</f>
        <v>902</v>
      </c>
      <c r="I40" s="103">
        <f>SUM(I36:I39)</f>
        <v>1067.94741</v>
      </c>
      <c r="J40" s="102">
        <f>SUM(J36:J39)</f>
        <v>824</v>
      </c>
      <c r="K40" s="103">
        <f>SUM(K36:K39)</f>
        <v>861.77477999999996</v>
      </c>
      <c r="L40" s="102">
        <f>SUM(L36:L39)</f>
        <v>1238</v>
      </c>
      <c r="M40" s="103">
        <f>SUM(M36:M39)</f>
        <v>1960.68426</v>
      </c>
      <c r="N40" s="102">
        <f>SUM(N36:N39)</f>
        <v>1120</v>
      </c>
      <c r="O40" s="103">
        <f>SUM(O36:O39)</f>
        <v>1570.4031399999999</v>
      </c>
      <c r="P40" s="102">
        <f>SUM(P36:P39)</f>
        <v>1238</v>
      </c>
      <c r="Q40" s="103">
        <f>SUM(Q36:Q39)</f>
        <v>1960.68426</v>
      </c>
      <c r="R40" s="102">
        <f>SUM(R36:R39)</f>
        <v>1120</v>
      </c>
      <c r="S40" s="103">
        <f>SUM(S36:S39)</f>
        <v>1570.4031399999999</v>
      </c>
    </row>
    <row r="41" spans="1:19" s="36" customFormat="1" ht="23.25" x14ac:dyDescent="0.35">
      <c r="A41" s="100" t="s">
        <v>49</v>
      </c>
      <c r="B41" s="101"/>
      <c r="C41" s="37" t="e">
        <f>SUM(C26+C28+C32+C35+C40+#REF!+#REF!)</f>
        <v>#REF!</v>
      </c>
      <c r="D41" s="102">
        <f>SUM(D26+D28+D32+D35+D40)</f>
        <v>5059</v>
      </c>
      <c r="E41" s="103">
        <f>SUM(E26+E28+E32+E35+E40)</f>
        <v>4465.4474099999998</v>
      </c>
      <c r="F41" s="102">
        <f>SUM(F26+F28+F32+F35+F40)</f>
        <v>3439</v>
      </c>
      <c r="G41" s="103">
        <f>SUM(G26+G28+G32+G35+G40)</f>
        <v>2518.0847800000001</v>
      </c>
      <c r="H41" s="102">
        <f>SUM(H26+H28+H32+H35+H40)</f>
        <v>4714</v>
      </c>
      <c r="I41" s="103">
        <f>SUM(I26+I28+I32+I35+I40)</f>
        <v>4044.3889833499998</v>
      </c>
      <c r="J41" s="102">
        <f>SUM(J26+J28+J32+J35+J40)</f>
        <v>3310</v>
      </c>
      <c r="K41" s="103">
        <f>SUM(K26+K28+K32+K35+K40)</f>
        <v>2413.0109202000003</v>
      </c>
      <c r="L41" s="102">
        <f>SUM(L26+L28+L32+L35+L40)</f>
        <v>14655</v>
      </c>
      <c r="M41" s="103">
        <f>SUM(M26+M28+M32+M35+M40)</f>
        <v>9472.8942600000009</v>
      </c>
      <c r="N41" s="102">
        <f>SUM(N26+N28+N32+N35+N40)</f>
        <v>12414</v>
      </c>
      <c r="O41" s="103">
        <f>SUM(O26+O28+O32+O35+O40)</f>
        <v>7579.0731400000004</v>
      </c>
      <c r="P41" s="102">
        <f>SUM(P26+P28+P32+P35+P40)</f>
        <v>13783</v>
      </c>
      <c r="Q41" s="103">
        <f>SUM(Q26+Q28+Q32+Q35+Q40)</f>
        <v>9145.1442600000009</v>
      </c>
      <c r="R41" s="102">
        <f>SUM(R26+R28+R32+R35+R40)</f>
        <v>12276</v>
      </c>
      <c r="S41" s="103">
        <f>SUM(S26+S28+S32+S35+S40)</f>
        <v>7399.6831399999992</v>
      </c>
    </row>
    <row r="42" spans="1:19" s="36" customFormat="1" x14ac:dyDescent="0.25">
      <c r="A42" s="37"/>
      <c r="B42" s="37" t="s">
        <v>50</v>
      </c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</row>
  </sheetData>
  <mergeCells count="17">
    <mergeCell ref="A41:B41"/>
    <mergeCell ref="A26:B26"/>
    <mergeCell ref="A28:B28"/>
    <mergeCell ref="A32:B32"/>
    <mergeCell ref="A35:B35"/>
    <mergeCell ref="A40:B40"/>
    <mergeCell ref="A6:A8"/>
    <mergeCell ref="P7:S7"/>
    <mergeCell ref="A1:S1"/>
    <mergeCell ref="P5:S5"/>
    <mergeCell ref="D6:K6"/>
    <mergeCell ref="L6:S6"/>
    <mergeCell ref="D7:G7"/>
    <mergeCell ref="H7:K7"/>
    <mergeCell ref="L7:O7"/>
    <mergeCell ref="A3:S3"/>
    <mergeCell ref="B6:B8"/>
  </mergeCells>
  <printOptions horizontalCentered="1" verticalCentered="1"/>
  <pageMargins left="0.59055118110236227" right="0.59055118110236227" top="0.55118110236220474" bottom="0.55118110236220474" header="0" footer="0"/>
  <pageSetup paperSize="9" scale="42" firstPageNumber="0" orientation="landscape" r:id="rId1"/>
  <rowBreaks count="1" manualBreakCount="1">
    <brk id="8" max="1048575" man="1"/>
  </rowBreaks>
  <colBreaks count="1" manualBreakCount="1">
    <brk id="8" max="1638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2"/>
  <sheetViews>
    <sheetView tabSelected="1" view="pageBreakPreview" topLeftCell="D29" zoomScale="80" zoomScaleSheetLayoutView="80" workbookViewId="0">
      <selection activeCell="E38" sqref="E38"/>
    </sheetView>
  </sheetViews>
  <sheetFormatPr defaultColWidth="30.42578125" defaultRowHeight="30" customHeight="1" x14ac:dyDescent="0.25"/>
  <cols>
    <col min="1" max="1" width="10.7109375" customWidth="1"/>
    <col min="2" max="2" width="41.28515625" customWidth="1"/>
  </cols>
  <sheetData>
    <row r="1" spans="1:12" ht="41.25" x14ac:dyDescent="0.8">
      <c r="A1" s="111" t="s">
        <v>71</v>
      </c>
      <c r="B1" s="111"/>
      <c r="C1" s="111"/>
      <c r="D1" s="111"/>
      <c r="E1" s="111"/>
      <c r="F1" s="111"/>
      <c r="G1" s="111"/>
      <c r="H1" s="111"/>
      <c r="I1" s="111"/>
      <c r="J1" s="111"/>
      <c r="K1" s="21"/>
      <c r="L1" s="21"/>
    </row>
    <row r="2" spans="1:12" ht="30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42.75" x14ac:dyDescent="0.8">
      <c r="A3" s="91" t="s">
        <v>78</v>
      </c>
      <c r="B3" s="91"/>
      <c r="C3" s="91"/>
      <c r="D3" s="91"/>
      <c r="E3" s="91"/>
      <c r="F3" s="91"/>
      <c r="G3" s="91"/>
      <c r="H3" s="91"/>
      <c r="I3" s="91"/>
      <c r="J3" s="91"/>
      <c r="K3" s="22"/>
      <c r="L3" s="22"/>
    </row>
    <row r="4" spans="1:12" ht="30" customHeight="1" x14ac:dyDescent="0.3">
      <c r="A4" s="58" t="s">
        <v>1</v>
      </c>
      <c r="B4" s="58"/>
      <c r="C4" s="58"/>
      <c r="D4" s="58"/>
      <c r="E4" s="58"/>
      <c r="F4" s="58"/>
      <c r="G4" s="58"/>
      <c r="H4" s="58"/>
      <c r="I4" s="58"/>
      <c r="J4" s="58"/>
      <c r="K4" s="24"/>
      <c r="L4" s="24"/>
    </row>
    <row r="5" spans="1:12" ht="30" customHeight="1" x14ac:dyDescent="0.3">
      <c r="A5" s="14"/>
      <c r="B5" s="14"/>
      <c r="C5" s="14"/>
      <c r="D5" s="14"/>
      <c r="E5" s="14"/>
      <c r="F5" s="14"/>
      <c r="G5" s="14"/>
      <c r="I5" s="15"/>
    </row>
    <row r="6" spans="1:12" ht="30" customHeight="1" x14ac:dyDescent="0.35">
      <c r="A6" s="112" t="s">
        <v>2</v>
      </c>
      <c r="B6" s="113" t="s">
        <v>3</v>
      </c>
      <c r="C6" s="114" t="s">
        <v>72</v>
      </c>
      <c r="D6" s="115"/>
      <c r="E6" s="115"/>
      <c r="F6" s="116"/>
      <c r="G6" s="117" t="s">
        <v>73</v>
      </c>
      <c r="H6" s="118"/>
      <c r="I6" s="118"/>
      <c r="J6" s="119"/>
    </row>
    <row r="7" spans="1:12" ht="23.25" x14ac:dyDescent="0.25">
      <c r="A7" s="120"/>
      <c r="B7" s="121"/>
      <c r="C7" s="122" t="s">
        <v>74</v>
      </c>
      <c r="D7" s="123"/>
      <c r="E7" s="123" t="s">
        <v>55</v>
      </c>
      <c r="F7" s="124"/>
      <c r="G7" s="122" t="s">
        <v>75</v>
      </c>
      <c r="H7" s="123"/>
      <c r="I7" s="123" t="s">
        <v>57</v>
      </c>
      <c r="J7" s="124"/>
    </row>
    <row r="8" spans="1:12" ht="46.5" x14ac:dyDescent="0.25">
      <c r="A8" s="125"/>
      <c r="B8" s="126"/>
      <c r="C8" s="127" t="s">
        <v>13</v>
      </c>
      <c r="D8" s="128" t="s">
        <v>76</v>
      </c>
      <c r="E8" s="128" t="s">
        <v>13</v>
      </c>
      <c r="F8" s="129" t="s">
        <v>76</v>
      </c>
      <c r="G8" s="127" t="s">
        <v>13</v>
      </c>
      <c r="H8" s="128" t="s">
        <v>76</v>
      </c>
      <c r="I8" s="128" t="s">
        <v>13</v>
      </c>
      <c r="J8" s="129" t="s">
        <v>76</v>
      </c>
    </row>
    <row r="9" spans="1:12" ht="30" customHeight="1" x14ac:dyDescent="0.35">
      <c r="A9" s="130">
        <v>1</v>
      </c>
      <c r="B9" s="130" t="s">
        <v>16</v>
      </c>
      <c r="C9" s="130">
        <v>61</v>
      </c>
      <c r="D9" s="131">
        <v>40.200000000000003</v>
      </c>
      <c r="E9" s="130">
        <v>61</v>
      </c>
      <c r="F9" s="131">
        <v>40.369999999999997</v>
      </c>
      <c r="G9" s="130">
        <v>20</v>
      </c>
      <c r="H9" s="131">
        <v>20.63</v>
      </c>
      <c r="I9" s="130">
        <v>15</v>
      </c>
      <c r="J9" s="131">
        <v>16</v>
      </c>
    </row>
    <row r="10" spans="1:12" ht="30" customHeight="1" x14ac:dyDescent="0.35">
      <c r="A10" s="130">
        <v>2</v>
      </c>
      <c r="B10" s="130" t="s">
        <v>17</v>
      </c>
      <c r="C10" s="130">
        <v>746</v>
      </c>
      <c r="D10" s="131">
        <v>2144.56</v>
      </c>
      <c r="E10" s="130">
        <v>721</v>
      </c>
      <c r="F10" s="131">
        <v>2138</v>
      </c>
      <c r="G10" s="130">
        <v>3</v>
      </c>
      <c r="H10" s="131">
        <v>2.48</v>
      </c>
      <c r="I10" s="92">
        <v>2</v>
      </c>
      <c r="J10" s="94">
        <v>2</v>
      </c>
    </row>
    <row r="11" spans="1:12" ht="30" customHeight="1" x14ac:dyDescent="0.35">
      <c r="A11" s="130">
        <v>3</v>
      </c>
      <c r="B11" s="130" t="s">
        <v>18</v>
      </c>
      <c r="C11" s="130">
        <f>10607+6830+52</f>
        <v>17489</v>
      </c>
      <c r="D11" s="131">
        <f>6030.26+2406.47+35.82</f>
        <v>8472.5499999999993</v>
      </c>
      <c r="E11" s="130">
        <v>17107</v>
      </c>
      <c r="F11" s="131">
        <v>8187</v>
      </c>
      <c r="G11" s="130">
        <f>1027+1364+2</f>
        <v>2393</v>
      </c>
      <c r="H11" s="131">
        <f>620.45+428.34+1.03</f>
        <v>1049.82</v>
      </c>
      <c r="I11" s="92">
        <v>2248</v>
      </c>
      <c r="J11" s="94">
        <v>977</v>
      </c>
    </row>
    <row r="12" spans="1:12" ht="30" customHeight="1" x14ac:dyDescent="0.35">
      <c r="A12" s="92">
        <v>4</v>
      </c>
      <c r="B12" s="92" t="s">
        <v>19</v>
      </c>
      <c r="C12" s="92">
        <v>2031</v>
      </c>
      <c r="D12" s="94">
        <v>1001.49</v>
      </c>
      <c r="E12" s="92">
        <v>1970</v>
      </c>
      <c r="F12" s="94">
        <v>893</v>
      </c>
      <c r="G12" s="92">
        <v>220</v>
      </c>
      <c r="H12" s="94">
        <v>92.34</v>
      </c>
      <c r="I12" s="92">
        <v>99</v>
      </c>
      <c r="J12" s="94">
        <v>60.43</v>
      </c>
    </row>
    <row r="13" spans="1:12" ht="30" customHeight="1" x14ac:dyDescent="0.35">
      <c r="A13" s="92">
        <v>5</v>
      </c>
      <c r="B13" s="92" t="s">
        <v>20</v>
      </c>
      <c r="C13" s="92">
        <v>158</v>
      </c>
      <c r="D13" s="94">
        <v>76.55</v>
      </c>
      <c r="E13" s="92">
        <v>101</v>
      </c>
      <c r="F13" s="94">
        <v>68</v>
      </c>
      <c r="G13" s="92">
        <v>9</v>
      </c>
      <c r="H13" s="94">
        <v>8.61</v>
      </c>
      <c r="I13" s="92">
        <v>8</v>
      </c>
      <c r="J13" s="94">
        <v>6.58</v>
      </c>
    </row>
    <row r="14" spans="1:12" ht="30" customHeight="1" x14ac:dyDescent="0.35">
      <c r="A14" s="92">
        <v>6</v>
      </c>
      <c r="B14" s="92" t="s">
        <v>21</v>
      </c>
      <c r="C14" s="92">
        <v>28</v>
      </c>
      <c r="D14" s="94">
        <v>20.3</v>
      </c>
      <c r="E14" s="92">
        <v>14</v>
      </c>
      <c r="F14" s="94">
        <v>11.93</v>
      </c>
      <c r="G14" s="92">
        <v>2</v>
      </c>
      <c r="H14" s="94">
        <v>0.28000000000000003</v>
      </c>
      <c r="I14" s="92">
        <v>2</v>
      </c>
      <c r="J14" s="94">
        <v>0.28000000000000003</v>
      </c>
    </row>
    <row r="15" spans="1:12" ht="30" customHeight="1" x14ac:dyDescent="0.35">
      <c r="A15" s="92">
        <v>7</v>
      </c>
      <c r="B15" s="92" t="s">
        <v>22</v>
      </c>
      <c r="C15" s="92">
        <v>867</v>
      </c>
      <c r="D15" s="94">
        <v>517</v>
      </c>
      <c r="E15" s="92">
        <v>758</v>
      </c>
      <c r="F15" s="94">
        <v>492</v>
      </c>
      <c r="G15" s="92">
        <v>41</v>
      </c>
      <c r="H15" s="94">
        <v>19.691928000000001</v>
      </c>
      <c r="I15" s="92">
        <v>8</v>
      </c>
      <c r="J15" s="94">
        <v>7.331391</v>
      </c>
    </row>
    <row r="16" spans="1:12" ht="30" customHeight="1" x14ac:dyDescent="0.35">
      <c r="A16" s="92">
        <v>8</v>
      </c>
      <c r="B16" s="92" t="s">
        <v>23</v>
      </c>
      <c r="C16" s="92">
        <v>98</v>
      </c>
      <c r="D16" s="94">
        <v>53.13</v>
      </c>
      <c r="E16" s="92">
        <v>87</v>
      </c>
      <c r="F16" s="94">
        <v>48</v>
      </c>
      <c r="G16" s="92">
        <v>2</v>
      </c>
      <c r="H16" s="94">
        <v>2.67</v>
      </c>
      <c r="I16" s="92">
        <v>0</v>
      </c>
      <c r="J16" s="94">
        <v>0</v>
      </c>
    </row>
    <row r="17" spans="1:10" ht="30" customHeight="1" x14ac:dyDescent="0.35">
      <c r="A17" s="92">
        <v>9</v>
      </c>
      <c r="B17" s="92" t="s">
        <v>24</v>
      </c>
      <c r="C17" s="92">
        <v>533</v>
      </c>
      <c r="D17" s="94">
        <v>361</v>
      </c>
      <c r="E17" s="92">
        <v>533</v>
      </c>
      <c r="F17" s="94">
        <v>361</v>
      </c>
      <c r="G17" s="92">
        <v>125</v>
      </c>
      <c r="H17" s="94">
        <v>58</v>
      </c>
      <c r="I17" s="92">
        <v>125</v>
      </c>
      <c r="J17" s="94">
        <v>58</v>
      </c>
    </row>
    <row r="18" spans="1:10" ht="30" customHeight="1" x14ac:dyDescent="0.35">
      <c r="A18" s="92">
        <v>10</v>
      </c>
      <c r="B18" s="92" t="s">
        <v>25</v>
      </c>
      <c r="C18" s="92">
        <v>201</v>
      </c>
      <c r="D18" s="94">
        <v>187.48</v>
      </c>
      <c r="E18" s="92">
        <v>88</v>
      </c>
      <c r="F18" s="94">
        <v>83.33</v>
      </c>
      <c r="G18" s="92">
        <v>38</v>
      </c>
      <c r="H18" s="94">
        <v>22.68</v>
      </c>
      <c r="I18" s="92">
        <v>38</v>
      </c>
      <c r="J18" s="94">
        <v>22.68</v>
      </c>
    </row>
    <row r="19" spans="1:10" ht="30" customHeight="1" x14ac:dyDescent="0.35">
      <c r="A19" s="92">
        <v>11</v>
      </c>
      <c r="B19" s="92" t="s">
        <v>26</v>
      </c>
      <c r="C19" s="92">
        <v>180</v>
      </c>
      <c r="D19" s="94">
        <v>86.25</v>
      </c>
      <c r="E19" s="92">
        <v>91</v>
      </c>
      <c r="F19" s="94">
        <v>50.55</v>
      </c>
      <c r="G19" s="92">
        <v>26</v>
      </c>
      <c r="H19" s="94">
        <v>14.09</v>
      </c>
      <c r="I19" s="92">
        <v>9</v>
      </c>
      <c r="J19" s="94">
        <v>3.42</v>
      </c>
    </row>
    <row r="20" spans="1:10" ht="30" customHeight="1" x14ac:dyDescent="0.35">
      <c r="A20" s="92">
        <v>12</v>
      </c>
      <c r="B20" s="92" t="s">
        <v>27</v>
      </c>
      <c r="C20" s="92">
        <v>1</v>
      </c>
      <c r="D20" s="94">
        <v>0.21</v>
      </c>
      <c r="E20" s="92">
        <v>1</v>
      </c>
      <c r="F20" s="94">
        <v>0.21</v>
      </c>
      <c r="G20" s="92">
        <v>0</v>
      </c>
      <c r="H20" s="94">
        <v>0</v>
      </c>
      <c r="I20" s="92">
        <v>0</v>
      </c>
      <c r="J20" s="94">
        <v>0</v>
      </c>
    </row>
    <row r="21" spans="1:10" ht="30" customHeight="1" x14ac:dyDescent="0.35">
      <c r="A21" s="92">
        <v>13</v>
      </c>
      <c r="B21" s="92" t="s">
        <v>28</v>
      </c>
      <c r="C21" s="92">
        <v>11</v>
      </c>
      <c r="D21" s="94">
        <v>3.34</v>
      </c>
      <c r="E21" s="92">
        <v>11</v>
      </c>
      <c r="F21" s="94">
        <v>3.34</v>
      </c>
      <c r="G21" s="92">
        <v>2</v>
      </c>
      <c r="H21" s="94">
        <v>0.95</v>
      </c>
      <c r="I21" s="92">
        <v>2</v>
      </c>
      <c r="J21" s="94">
        <v>0.95</v>
      </c>
    </row>
    <row r="22" spans="1:10" ht="30" customHeight="1" x14ac:dyDescent="0.35">
      <c r="A22" s="92">
        <v>14</v>
      </c>
      <c r="B22" s="92" t="s">
        <v>29</v>
      </c>
      <c r="C22" s="92">
        <v>174</v>
      </c>
      <c r="D22" s="94">
        <v>155.5</v>
      </c>
      <c r="E22" s="92">
        <v>148</v>
      </c>
      <c r="F22" s="94">
        <v>125.75</v>
      </c>
      <c r="G22" s="92">
        <v>4</v>
      </c>
      <c r="H22" s="94">
        <v>4.7699999999999996</v>
      </c>
      <c r="I22" s="92">
        <v>1</v>
      </c>
      <c r="J22" s="94">
        <v>0.77</v>
      </c>
    </row>
    <row r="23" spans="1:10" ht="30" customHeight="1" x14ac:dyDescent="0.35">
      <c r="A23" s="92">
        <v>15</v>
      </c>
      <c r="B23" s="92" t="s">
        <v>30</v>
      </c>
      <c r="C23" s="92">
        <v>2296</v>
      </c>
      <c r="D23" s="94">
        <v>1464</v>
      </c>
      <c r="E23" s="92">
        <v>1308</v>
      </c>
      <c r="F23" s="94">
        <v>1155</v>
      </c>
      <c r="G23" s="92">
        <v>373</v>
      </c>
      <c r="H23" s="94">
        <v>143.04</v>
      </c>
      <c r="I23" s="92">
        <v>74</v>
      </c>
      <c r="J23" s="94">
        <v>40.520000000000003</v>
      </c>
    </row>
    <row r="24" spans="1:10" ht="30" customHeight="1" x14ac:dyDescent="0.35">
      <c r="A24" s="92">
        <v>16</v>
      </c>
      <c r="B24" s="92" t="s">
        <v>31</v>
      </c>
      <c r="C24" s="92">
        <v>1</v>
      </c>
      <c r="D24" s="94">
        <v>0.91</v>
      </c>
      <c r="E24" s="92">
        <v>1</v>
      </c>
      <c r="F24" s="94">
        <v>0.91</v>
      </c>
      <c r="G24" s="92">
        <v>0</v>
      </c>
      <c r="H24" s="94">
        <v>0</v>
      </c>
      <c r="I24" s="92">
        <v>0</v>
      </c>
      <c r="J24" s="94">
        <v>0</v>
      </c>
    </row>
    <row r="25" spans="1:10" ht="30" customHeight="1" x14ac:dyDescent="0.35">
      <c r="A25" s="92">
        <v>17</v>
      </c>
      <c r="B25" s="92" t="s">
        <v>32</v>
      </c>
      <c r="C25" s="92">
        <v>341</v>
      </c>
      <c r="D25" s="94">
        <v>160.72</v>
      </c>
      <c r="E25" s="92">
        <v>73</v>
      </c>
      <c r="F25" s="94">
        <v>33.44</v>
      </c>
      <c r="G25" s="92">
        <v>67</v>
      </c>
      <c r="H25" s="94">
        <v>17.71</v>
      </c>
      <c r="I25" s="92">
        <v>6</v>
      </c>
      <c r="J25" s="94">
        <v>6.96</v>
      </c>
    </row>
    <row r="26" spans="1:10" s="36" customFormat="1" ht="30" customHeight="1" x14ac:dyDescent="0.35">
      <c r="A26" s="100" t="s">
        <v>33</v>
      </c>
      <c r="B26" s="101"/>
      <c r="C26" s="89">
        <f t="shared" ref="C26:J26" si="0">SUM(C9:C25)</f>
        <v>25216</v>
      </c>
      <c r="D26" s="90">
        <f t="shared" si="0"/>
        <v>14745.189999999995</v>
      </c>
      <c r="E26" s="89">
        <f t="shared" si="0"/>
        <v>23073</v>
      </c>
      <c r="F26" s="90">
        <f t="shared" si="0"/>
        <v>13691.829999999998</v>
      </c>
      <c r="G26" s="89">
        <f t="shared" si="0"/>
        <v>3325</v>
      </c>
      <c r="H26" s="90">
        <f t="shared" si="0"/>
        <v>1457.7619279999997</v>
      </c>
      <c r="I26" s="89">
        <f t="shared" si="0"/>
        <v>2637</v>
      </c>
      <c r="J26" s="90">
        <f t="shared" si="0"/>
        <v>1202.9213910000001</v>
      </c>
    </row>
    <row r="27" spans="1:10" ht="30" customHeight="1" x14ac:dyDescent="0.35">
      <c r="A27" s="92">
        <v>18</v>
      </c>
      <c r="B27" s="92" t="s">
        <v>34</v>
      </c>
      <c r="C27" s="92">
        <v>4650</v>
      </c>
      <c r="D27" s="94">
        <v>2163.85</v>
      </c>
      <c r="E27" s="92">
        <v>2742</v>
      </c>
      <c r="F27" s="94">
        <v>1209.44</v>
      </c>
      <c r="G27" s="92">
        <v>1894</v>
      </c>
      <c r="H27" s="94">
        <v>561.79</v>
      </c>
      <c r="I27" s="92">
        <v>348</v>
      </c>
      <c r="J27" s="94">
        <v>134.04</v>
      </c>
    </row>
    <row r="28" spans="1:10" s="36" customFormat="1" ht="30" customHeight="1" x14ac:dyDescent="0.35">
      <c r="A28" s="100" t="s">
        <v>33</v>
      </c>
      <c r="B28" s="101"/>
      <c r="C28" s="89">
        <f t="shared" ref="C28:J28" si="1">SUM(C27:C27)</f>
        <v>4650</v>
      </c>
      <c r="D28" s="90">
        <f t="shared" si="1"/>
        <v>2163.85</v>
      </c>
      <c r="E28" s="89">
        <f t="shared" si="1"/>
        <v>2742</v>
      </c>
      <c r="F28" s="90">
        <f t="shared" si="1"/>
        <v>1209.44</v>
      </c>
      <c r="G28" s="89">
        <f t="shared" si="1"/>
        <v>1894</v>
      </c>
      <c r="H28" s="90">
        <f t="shared" si="1"/>
        <v>561.79</v>
      </c>
      <c r="I28" s="89">
        <f t="shared" si="1"/>
        <v>348</v>
      </c>
      <c r="J28" s="90">
        <f t="shared" si="1"/>
        <v>134.04</v>
      </c>
    </row>
    <row r="29" spans="1:10" ht="30" customHeight="1" x14ac:dyDescent="0.35">
      <c r="A29" s="92">
        <v>19</v>
      </c>
      <c r="B29" s="92" t="s">
        <v>35</v>
      </c>
      <c r="C29" s="92">
        <v>5968</v>
      </c>
      <c r="D29" s="94">
        <v>1809.31</v>
      </c>
      <c r="E29" s="92">
        <v>5879</v>
      </c>
      <c r="F29" s="94">
        <v>1528.08</v>
      </c>
      <c r="G29" s="92">
        <v>432</v>
      </c>
      <c r="H29" s="94">
        <v>507.77</v>
      </c>
      <c r="I29" s="92">
        <v>352</v>
      </c>
      <c r="J29" s="94">
        <v>290.64999999999998</v>
      </c>
    </row>
    <row r="30" spans="1:10" ht="30" customHeight="1" x14ac:dyDescent="0.35">
      <c r="A30" s="92">
        <v>20</v>
      </c>
      <c r="B30" s="92" t="s">
        <v>36</v>
      </c>
      <c r="C30" s="92">
        <v>0</v>
      </c>
      <c r="D30" s="94">
        <v>0</v>
      </c>
      <c r="E30" s="92">
        <v>0</v>
      </c>
      <c r="F30" s="94">
        <v>0</v>
      </c>
      <c r="G30" s="92">
        <v>0</v>
      </c>
      <c r="H30" s="94">
        <v>0</v>
      </c>
      <c r="I30" s="92">
        <v>0</v>
      </c>
      <c r="J30" s="94">
        <v>0</v>
      </c>
    </row>
    <row r="31" spans="1:10" ht="30" customHeight="1" x14ac:dyDescent="0.35">
      <c r="A31" s="92">
        <v>21</v>
      </c>
      <c r="B31" s="92" t="s">
        <v>37</v>
      </c>
      <c r="C31" s="92">
        <v>0</v>
      </c>
      <c r="D31" s="94">
        <v>0</v>
      </c>
      <c r="E31" s="92">
        <v>0</v>
      </c>
      <c r="F31" s="94">
        <v>0</v>
      </c>
      <c r="G31" s="92">
        <v>0</v>
      </c>
      <c r="H31" s="94">
        <v>0</v>
      </c>
      <c r="I31" s="92">
        <v>0</v>
      </c>
      <c r="J31" s="94">
        <v>0</v>
      </c>
    </row>
    <row r="32" spans="1:10" s="36" customFormat="1" ht="30" customHeight="1" x14ac:dyDescent="0.35">
      <c r="A32" s="100" t="s">
        <v>33</v>
      </c>
      <c r="B32" s="101"/>
      <c r="C32" s="89">
        <f t="shared" ref="C32:J32" si="2">SUM(C29:C31)</f>
        <v>5968</v>
      </c>
      <c r="D32" s="90">
        <f t="shared" si="2"/>
        <v>1809.31</v>
      </c>
      <c r="E32" s="89">
        <f t="shared" si="2"/>
        <v>5879</v>
      </c>
      <c r="F32" s="90">
        <f t="shared" si="2"/>
        <v>1528.08</v>
      </c>
      <c r="G32" s="89">
        <f t="shared" si="2"/>
        <v>432</v>
      </c>
      <c r="H32" s="90">
        <f t="shared" si="2"/>
        <v>507.77</v>
      </c>
      <c r="I32" s="89">
        <f t="shared" si="2"/>
        <v>352</v>
      </c>
      <c r="J32" s="90">
        <f t="shared" si="2"/>
        <v>290.64999999999998</v>
      </c>
    </row>
    <row r="33" spans="1:10" ht="30" customHeight="1" x14ac:dyDescent="0.35">
      <c r="A33" s="92">
        <v>22</v>
      </c>
      <c r="B33" s="92" t="s">
        <v>38</v>
      </c>
      <c r="C33" s="92">
        <f>6447+4860</f>
        <v>11307</v>
      </c>
      <c r="D33" s="94">
        <v>5451.94</v>
      </c>
      <c r="E33" s="92">
        <v>9080</v>
      </c>
      <c r="F33" s="94">
        <v>5427.97</v>
      </c>
      <c r="G33" s="92">
        <v>1920</v>
      </c>
      <c r="H33" s="94">
        <v>410.6</v>
      </c>
      <c r="I33" s="92">
        <v>1734</v>
      </c>
      <c r="J33" s="94">
        <v>690.2</v>
      </c>
    </row>
    <row r="34" spans="1:10" ht="30" customHeight="1" x14ac:dyDescent="0.35">
      <c r="A34" s="92">
        <v>23</v>
      </c>
      <c r="B34" s="92" t="s">
        <v>39</v>
      </c>
      <c r="C34" s="92">
        <v>962</v>
      </c>
      <c r="D34" s="94">
        <v>654.47</v>
      </c>
      <c r="E34" s="92">
        <v>959</v>
      </c>
      <c r="F34" s="94">
        <v>649.96</v>
      </c>
      <c r="G34" s="92">
        <v>100</v>
      </c>
      <c r="H34" s="94">
        <v>72.14</v>
      </c>
      <c r="I34" s="92">
        <v>98</v>
      </c>
      <c r="J34" s="94">
        <v>68.069999999999993</v>
      </c>
    </row>
    <row r="35" spans="1:10" s="36" customFormat="1" ht="30" customHeight="1" x14ac:dyDescent="0.35">
      <c r="A35" s="100" t="s">
        <v>33</v>
      </c>
      <c r="B35" s="101"/>
      <c r="C35" s="89">
        <f t="shared" ref="C35:J35" si="3">SUM(C33:C34)</f>
        <v>12269</v>
      </c>
      <c r="D35" s="90">
        <f t="shared" si="3"/>
        <v>6106.41</v>
      </c>
      <c r="E35" s="89">
        <f t="shared" si="3"/>
        <v>10039</v>
      </c>
      <c r="F35" s="90">
        <f t="shared" si="3"/>
        <v>6077.93</v>
      </c>
      <c r="G35" s="89">
        <f t="shared" si="3"/>
        <v>2020</v>
      </c>
      <c r="H35" s="90">
        <f t="shared" si="3"/>
        <v>482.74</v>
      </c>
      <c r="I35" s="89">
        <f t="shared" si="3"/>
        <v>1832</v>
      </c>
      <c r="J35" s="90">
        <f t="shared" si="3"/>
        <v>758.27</v>
      </c>
    </row>
    <row r="36" spans="1:10" ht="30" customHeight="1" x14ac:dyDescent="0.35">
      <c r="A36" s="92">
        <v>24</v>
      </c>
      <c r="B36" s="92" t="s">
        <v>42</v>
      </c>
      <c r="C36" s="92">
        <v>493</v>
      </c>
      <c r="D36" s="94">
        <v>918</v>
      </c>
      <c r="E36" s="92">
        <v>493</v>
      </c>
      <c r="F36" s="94">
        <v>918</v>
      </c>
      <c r="G36" s="92">
        <v>11</v>
      </c>
      <c r="H36" s="94">
        <v>3.7839011</v>
      </c>
      <c r="I36" s="92">
        <v>11</v>
      </c>
      <c r="J36" s="94">
        <v>3.7839011</v>
      </c>
    </row>
    <row r="37" spans="1:10" ht="30" customHeight="1" x14ac:dyDescent="0.35">
      <c r="A37" s="92">
        <v>25</v>
      </c>
      <c r="B37" s="92" t="s">
        <v>43</v>
      </c>
      <c r="C37" s="92">
        <v>4670</v>
      </c>
      <c r="D37" s="94">
        <v>3463.38</v>
      </c>
      <c r="E37" s="92">
        <v>4670</v>
      </c>
      <c r="F37" s="94">
        <v>3463.38</v>
      </c>
      <c r="G37" s="92">
        <v>497</v>
      </c>
      <c r="H37" s="94">
        <v>327.72</v>
      </c>
      <c r="I37" s="92">
        <v>497</v>
      </c>
      <c r="J37" s="94">
        <v>327.72</v>
      </c>
    </row>
    <row r="38" spans="1:10" ht="30" customHeight="1" x14ac:dyDescent="0.35">
      <c r="A38" s="92">
        <v>26</v>
      </c>
      <c r="B38" s="92" t="s">
        <v>44</v>
      </c>
      <c r="C38" s="92">
        <v>3</v>
      </c>
      <c r="D38" s="94">
        <v>3.27</v>
      </c>
      <c r="E38" s="92">
        <v>3</v>
      </c>
      <c r="F38" s="94">
        <v>3.27</v>
      </c>
      <c r="G38" s="92">
        <v>0</v>
      </c>
      <c r="H38" s="94">
        <v>0</v>
      </c>
      <c r="I38" s="92">
        <v>0</v>
      </c>
      <c r="J38" s="94">
        <v>0</v>
      </c>
    </row>
    <row r="39" spans="1:10" ht="30" customHeight="1" x14ac:dyDescent="0.35">
      <c r="A39" s="92">
        <v>27</v>
      </c>
      <c r="B39" s="92" t="s">
        <v>47</v>
      </c>
      <c r="C39" s="92">
        <v>1</v>
      </c>
      <c r="D39" s="94">
        <v>0.39</v>
      </c>
      <c r="E39" s="92">
        <v>1</v>
      </c>
      <c r="F39" s="94">
        <v>0.39</v>
      </c>
      <c r="G39" s="92">
        <v>0</v>
      </c>
      <c r="H39" s="94">
        <v>0</v>
      </c>
      <c r="I39" s="92">
        <v>0</v>
      </c>
      <c r="J39" s="94">
        <v>0</v>
      </c>
    </row>
    <row r="40" spans="1:10" s="36" customFormat="1" ht="30" customHeight="1" x14ac:dyDescent="0.35">
      <c r="A40" s="100" t="s">
        <v>33</v>
      </c>
      <c r="B40" s="101"/>
      <c r="C40" s="89">
        <f>SUM(C36:C39)</f>
        <v>5167</v>
      </c>
      <c r="D40" s="90">
        <f>SUM(D36:D39)</f>
        <v>4385.0400000000009</v>
      </c>
      <c r="E40" s="89">
        <f>SUM(E36:E39)</f>
        <v>5167</v>
      </c>
      <c r="F40" s="90">
        <f>SUM(F36:F39)</f>
        <v>4385.0400000000009</v>
      </c>
      <c r="G40" s="89">
        <f>SUM(G36:G39)</f>
        <v>508</v>
      </c>
      <c r="H40" s="90">
        <f>SUM(H36:H39)</f>
        <v>331.50390110000001</v>
      </c>
      <c r="I40" s="89">
        <f>SUM(I36:I39)</f>
        <v>508</v>
      </c>
      <c r="J40" s="90">
        <f>SUM(J36:J39)</f>
        <v>331.50390110000001</v>
      </c>
    </row>
    <row r="41" spans="1:10" s="36" customFormat="1" ht="30" customHeight="1" x14ac:dyDescent="0.35">
      <c r="A41" s="100" t="s">
        <v>49</v>
      </c>
      <c r="B41" s="101"/>
      <c r="C41" s="89">
        <f>SUM(C26+C28+C32+C35+C40)</f>
        <v>53270</v>
      </c>
      <c r="D41" s="90">
        <f>SUM(D26+D28+D32+D35+D40)</f>
        <v>29209.799999999996</v>
      </c>
      <c r="E41" s="89">
        <f>SUM(E26+E28+E32+E35+E40)</f>
        <v>46900</v>
      </c>
      <c r="F41" s="90">
        <f>SUM(F26+F28+F32+F35+F40)</f>
        <v>26892.32</v>
      </c>
      <c r="G41" s="89">
        <f>SUM(G26+G28+G32+G35+G40)</f>
        <v>8179</v>
      </c>
      <c r="H41" s="90">
        <f>SUM(H26+H28+H32+H35+H40)</f>
        <v>3341.5658290999991</v>
      </c>
      <c r="I41" s="89">
        <f>SUM(I26+I28+I32+I35+I40)</f>
        <v>5677</v>
      </c>
      <c r="J41" s="90">
        <f>SUM(J26+J28+J32+J35+J40)</f>
        <v>2717.3852920999998</v>
      </c>
    </row>
    <row r="42" spans="1:10" s="36" customFormat="1" ht="30" customHeight="1" x14ac:dyDescent="0.25">
      <c r="A42" s="37"/>
      <c r="B42" s="37" t="s">
        <v>50</v>
      </c>
      <c r="C42" s="37"/>
      <c r="D42" s="37"/>
      <c r="E42" s="37"/>
      <c r="F42" s="37"/>
      <c r="G42" s="37"/>
      <c r="H42" s="37"/>
      <c r="I42" s="37"/>
      <c r="J42" s="37"/>
    </row>
  </sheetData>
  <mergeCells count="17">
    <mergeCell ref="A41:B41"/>
    <mergeCell ref="A26:B26"/>
    <mergeCell ref="A28:B28"/>
    <mergeCell ref="A32:B32"/>
    <mergeCell ref="A35:B35"/>
    <mergeCell ref="A40:B40"/>
    <mergeCell ref="A1:J1"/>
    <mergeCell ref="C7:D7"/>
    <mergeCell ref="E7:F7"/>
    <mergeCell ref="G7:H7"/>
    <mergeCell ref="C6:F6"/>
    <mergeCell ref="I7:J7"/>
    <mergeCell ref="G6:J6"/>
    <mergeCell ref="A3:J3"/>
    <mergeCell ref="A4:J4"/>
    <mergeCell ref="A6:A8"/>
    <mergeCell ref="B6:B8"/>
  </mergeCells>
  <printOptions horizontalCentered="1" verticalCentered="1"/>
  <pageMargins left="0.62992125984251968" right="0.62992125984251968" top="0.51181102362204722" bottom="0.51181102362204722" header="0" footer="0"/>
  <pageSetup paperSize="9" scale="34" orientation="landscape" r:id="rId1"/>
  <colBreaks count="1" manualBreakCount="1">
    <brk id="9" max="163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Savings</vt:lpstr>
      <vt:lpstr>limits sanctioned</vt:lpstr>
      <vt:lpstr>Disbursement</vt:lpstr>
      <vt:lpstr>OS AND NPA</vt:lpstr>
      <vt:lpstr>Disbursement!Print_Area_0</vt:lpstr>
      <vt:lpstr>Disbursement!Print_Titles</vt:lpstr>
      <vt:lpstr>'limits sanctioned'!Print_Titles</vt:lpstr>
      <vt:lpstr>'OS AND NPA'!Print_Titles</vt:lpstr>
      <vt:lpstr>Savings!Print_Titles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sujatha.anil</dc:creator>
  <cp:lastModifiedBy>HP</cp:lastModifiedBy>
  <cp:revision>0</cp:revision>
  <cp:lastPrinted>2019-12-07T07:31:06Z</cp:lastPrinted>
  <dcterms:created xsi:type="dcterms:W3CDTF">2014-06-25T08:15:44Z</dcterms:created>
  <dcterms:modified xsi:type="dcterms:W3CDTF">2019-12-07T07:31:45Z</dcterms:modified>
</cp:coreProperties>
</file>