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DM\Desktop\KUNDAN LAL\DLCC\DLCC March  2019\"/>
    </mc:Choice>
  </mc:AlternateContent>
  <bookViews>
    <workbookView xWindow="0" yWindow="630" windowWidth="16320" windowHeight="5670"/>
  </bookViews>
  <sheets>
    <sheet name="AGENDA" sheetId="5" r:id="rId1"/>
    <sheet name="Sheet5" sheetId="6" state="hidden" r:id="rId2"/>
    <sheet name="Sheet6" sheetId="7" state="hidden" r:id="rId3"/>
    <sheet name="Sheet1" sheetId="1" state="hidden" r:id="rId4"/>
    <sheet name="Sheet2" sheetId="2" state="hidden" r:id="rId5"/>
    <sheet name="Sheet3" sheetId="3" state="hidden" r:id="rId6"/>
    <sheet name="Sheet4" sheetId="4" state="hidden" r:id="rId7"/>
  </sheets>
  <externalReferences>
    <externalReference r:id="rId8"/>
  </externalReferences>
  <definedNames>
    <definedName name="OLE_LINK1" localSheetId="0">AGENDA!$B$149</definedName>
    <definedName name="_xlnm.Print_Area" localSheetId="0">AGENDA!$A$1:$P$257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5" l="1"/>
  <c r="L109" i="5" l="1"/>
  <c r="M109" i="5"/>
  <c r="I109" i="5"/>
  <c r="H109" i="5"/>
  <c r="I105" i="5"/>
  <c r="H105" i="5"/>
  <c r="H78" i="5" l="1"/>
  <c r="F78" i="5"/>
  <c r="H83" i="5"/>
  <c r="G83" i="5"/>
  <c r="H186" i="5" l="1"/>
  <c r="G186" i="5"/>
  <c r="J186" i="5"/>
  <c r="I186" i="5"/>
  <c r="F186" i="5"/>
  <c r="E186" i="5"/>
  <c r="F128" i="5"/>
  <c r="H103" i="5"/>
  <c r="H110" i="5" s="1"/>
  <c r="I103" i="5"/>
  <c r="M105" i="5"/>
  <c r="L105" i="5"/>
  <c r="N106" i="5"/>
  <c r="O106" i="5"/>
  <c r="N107" i="5"/>
  <c r="O107" i="5"/>
  <c r="N108" i="5"/>
  <c r="O108" i="5"/>
  <c r="N109" i="5"/>
  <c r="O109" i="5"/>
  <c r="O104" i="5"/>
  <c r="N104" i="5"/>
  <c r="O105" i="5" l="1"/>
  <c r="N105" i="5"/>
  <c r="E71" i="5" l="1"/>
  <c r="E70" i="5"/>
  <c r="E69" i="5"/>
  <c r="J32" i="5" l="1"/>
  <c r="J31" i="5"/>
  <c r="H32" i="5"/>
  <c r="H31" i="5"/>
  <c r="H30" i="5"/>
  <c r="H27" i="5"/>
  <c r="H25" i="5"/>
  <c r="H22" i="5"/>
  <c r="H19" i="5"/>
  <c r="H18" i="5"/>
  <c r="H17" i="5"/>
  <c r="H15" i="5"/>
  <c r="H14" i="5"/>
  <c r="H13" i="5"/>
  <c r="H11" i="5"/>
  <c r="H10" i="5"/>
  <c r="H9" i="5"/>
  <c r="H8" i="5"/>
  <c r="F61" i="5" l="1"/>
  <c r="F64" i="5" l="1"/>
  <c r="D42" i="5"/>
  <c r="G44" i="5" l="1"/>
  <c r="D39" i="5" l="1"/>
  <c r="E40" i="5" s="1"/>
  <c r="H39" i="5" l="1"/>
  <c r="F40" i="5"/>
  <c r="H29" i="5" l="1"/>
  <c r="K19" i="5" l="1"/>
  <c r="K22" i="5"/>
  <c r="K25" i="5"/>
  <c r="M103" i="5" l="1"/>
  <c r="O103" i="5" s="1"/>
  <c r="L103" i="5"/>
  <c r="N103" i="5" s="1"/>
  <c r="M110" i="5" l="1"/>
  <c r="O110" i="5" s="1"/>
  <c r="L110" i="5"/>
  <c r="N110" i="5" s="1"/>
  <c r="E105" i="5"/>
  <c r="D105" i="5"/>
  <c r="E110" i="5"/>
  <c r="D110" i="5"/>
  <c r="G86" i="5" l="1"/>
  <c r="F86" i="5"/>
  <c r="E86" i="5"/>
  <c r="D86" i="5"/>
  <c r="C86" i="5"/>
  <c r="H86" i="5" l="1"/>
  <c r="F44" i="5"/>
  <c r="E44" i="5"/>
  <c r="C44" i="5"/>
  <c r="F43" i="5" l="1"/>
  <c r="E43" i="5"/>
  <c r="D44" i="5"/>
  <c r="F58" i="5" l="1"/>
  <c r="F57" i="5"/>
  <c r="F56" i="5"/>
  <c r="F55" i="5"/>
  <c r="D59" i="5"/>
  <c r="E59" i="5"/>
  <c r="E62" i="5" l="1"/>
  <c r="E65" i="5"/>
  <c r="D62" i="5"/>
  <c r="D65" i="5"/>
  <c r="B44" i="5"/>
  <c r="G213" i="5" l="1"/>
  <c r="F213" i="5"/>
  <c r="H24" i="5" l="1"/>
  <c r="H21" i="5"/>
  <c r="H16" i="5"/>
  <c r="H12" i="5"/>
  <c r="I29" i="5" l="1"/>
  <c r="I24" i="5"/>
  <c r="I21" i="5"/>
  <c r="I16" i="5"/>
  <c r="I12" i="5"/>
  <c r="C59" i="5" l="1"/>
  <c r="C65" i="5" s="1"/>
  <c r="C62" i="5" l="1"/>
  <c r="F62" i="5" s="1"/>
  <c r="F59" i="5"/>
  <c r="F65" i="5" s="1"/>
  <c r="L15" i="5"/>
  <c r="L14" i="5"/>
  <c r="L13" i="5"/>
  <c r="H85" i="5" l="1"/>
  <c r="G92" i="5" l="1"/>
  <c r="G93" i="5"/>
  <c r="G94" i="5"/>
  <c r="H93" i="5"/>
  <c r="F132" i="5" l="1"/>
  <c r="F131" i="5"/>
  <c r="F130" i="5"/>
  <c r="H91" i="5" l="1"/>
  <c r="J29" i="5" l="1"/>
  <c r="J24" i="5"/>
  <c r="J21" i="5"/>
  <c r="J16" i="5"/>
  <c r="J12" i="5"/>
  <c r="L16" i="5" l="1"/>
  <c r="H94" i="5" l="1"/>
  <c r="H92" i="5"/>
  <c r="E126" i="5" l="1"/>
  <c r="D126" i="5"/>
  <c r="F125" i="5"/>
  <c r="F124" i="5"/>
  <c r="F123" i="5"/>
  <c r="F122" i="5"/>
  <c r="F121" i="5"/>
  <c r="F120" i="5"/>
  <c r="F119" i="5"/>
  <c r="F13" i="7"/>
  <c r="E13" i="7"/>
  <c r="D13" i="7"/>
  <c r="C13" i="7"/>
  <c r="J13" i="7"/>
  <c r="K13" i="7"/>
  <c r="L13" i="7"/>
  <c r="I13" i="7"/>
  <c r="F126" i="5" l="1"/>
  <c r="N13" i="7" l="1"/>
  <c r="M13" i="7"/>
  <c r="D29" i="7"/>
  <c r="C29" i="7"/>
  <c r="E28" i="7"/>
  <c r="E27" i="7"/>
  <c r="E26" i="7"/>
  <c r="E25" i="7"/>
  <c r="E24" i="7"/>
  <c r="E23" i="7"/>
  <c r="E22" i="7"/>
  <c r="H13" i="7"/>
  <c r="G13" i="7"/>
  <c r="N12" i="7"/>
  <c r="M12" i="7"/>
  <c r="H12" i="7"/>
  <c r="G12" i="7"/>
  <c r="N11" i="7"/>
  <c r="M11" i="7"/>
  <c r="H11" i="7"/>
  <c r="G11" i="7"/>
  <c r="N10" i="7"/>
  <c r="M10" i="7"/>
  <c r="H10" i="7"/>
  <c r="G10" i="7"/>
  <c r="N9" i="7"/>
  <c r="M9" i="7"/>
  <c r="H9" i="7"/>
  <c r="G9" i="7"/>
  <c r="N8" i="7"/>
  <c r="M8" i="7"/>
  <c r="H8" i="7"/>
  <c r="G8" i="7"/>
  <c r="N7" i="7"/>
  <c r="M7" i="7"/>
  <c r="H7" i="7"/>
  <c r="G7" i="7"/>
  <c r="N6" i="7"/>
  <c r="M6" i="7"/>
  <c r="H6" i="7"/>
  <c r="G6" i="7"/>
  <c r="E29" i="7" l="1"/>
  <c r="D72" i="5"/>
  <c r="E72" i="5"/>
  <c r="F72" i="5"/>
  <c r="C72" i="5"/>
  <c r="L32" i="5" l="1"/>
  <c r="L31" i="5"/>
  <c r="L30" i="5"/>
  <c r="L27" i="5"/>
  <c r="L28" i="5" s="1"/>
  <c r="L25" i="5"/>
  <c r="L22" i="5"/>
  <c r="L23" i="5" s="1"/>
  <c r="L19" i="5"/>
  <c r="L20" i="5" s="1"/>
  <c r="L18" i="5"/>
  <c r="L17" i="5"/>
  <c r="K32" i="5"/>
  <c r="K31" i="5"/>
  <c r="K30" i="5"/>
  <c r="K27" i="5"/>
  <c r="K28" i="5" s="1"/>
  <c r="K23" i="5"/>
  <c r="K16" i="5"/>
  <c r="K17" i="5"/>
  <c r="K18" i="5"/>
  <c r="K20" i="5"/>
  <c r="K13" i="5"/>
  <c r="K14" i="5"/>
  <c r="K15" i="5"/>
  <c r="L9" i="5"/>
  <c r="L10" i="5"/>
  <c r="L11" i="5"/>
  <c r="L12" i="5"/>
  <c r="L8" i="5"/>
  <c r="K9" i="5"/>
  <c r="K10" i="5"/>
  <c r="K11" i="5"/>
  <c r="K12" i="5"/>
  <c r="K8" i="5"/>
  <c r="L21" i="5" l="1"/>
  <c r="K24" i="5"/>
  <c r="K21" i="5"/>
  <c r="L24" i="5"/>
</calcChain>
</file>

<file path=xl/sharedStrings.xml><?xml version="1.0" encoding="utf-8"?>
<sst xmlns="http://schemas.openxmlformats.org/spreadsheetml/2006/main" count="841" uniqueCount="441">
  <si>
    <t>STATEMENT - I</t>
  </si>
  <si>
    <t>Banking Key Indicators only for VADODARA DISTRICT ONLY</t>
  </si>
  <si>
    <t>Bank   : ___________________________</t>
  </si>
  <si>
    <t xml:space="preserve">For the Quarter ended </t>
  </si>
  <si>
    <t>PART-A</t>
  </si>
  <si>
    <t>(Outstanding AMT. IN LACS)</t>
  </si>
  <si>
    <t>Sr.No</t>
  </si>
  <si>
    <t>Particulars</t>
  </si>
  <si>
    <t xml:space="preserve"> METRO</t>
  </si>
  <si>
    <t>Urban</t>
  </si>
  <si>
    <t>Semi-Urban</t>
  </si>
  <si>
    <t>Rural</t>
  </si>
  <si>
    <t>Total</t>
  </si>
  <si>
    <t>A/cs</t>
  </si>
  <si>
    <t>Amt</t>
  </si>
  <si>
    <t>amt</t>
  </si>
  <si>
    <t>No. of Branches</t>
  </si>
  <si>
    <t>Total Deposits</t>
  </si>
  <si>
    <t>Total Advance</t>
  </si>
  <si>
    <t xml:space="preserve">PART-B (OUTSTANDING ADVANCES AS ON </t>
  </si>
  <si>
    <t>Sector</t>
  </si>
  <si>
    <t>Outstanding for all branches of District</t>
  </si>
  <si>
    <t>Under Priority Sector</t>
  </si>
  <si>
    <t>A/Cs</t>
  </si>
  <si>
    <t>AMT. IN LACS</t>
  </si>
  <si>
    <t>A</t>
  </si>
  <si>
    <t>Total Agriculture</t>
  </si>
  <si>
    <t>Of which Crop Loan</t>
  </si>
  <si>
    <t>Of which Agri. TL</t>
  </si>
  <si>
    <t>B</t>
  </si>
  <si>
    <t>MSME (Micro, Small &amp; Medium Enterprise)</t>
  </si>
  <si>
    <t>C</t>
  </si>
  <si>
    <t>Education - PS</t>
  </si>
  <si>
    <t>D</t>
  </si>
  <si>
    <t>Housing - PS</t>
  </si>
  <si>
    <t>E</t>
  </si>
  <si>
    <t>Export Credit</t>
  </si>
  <si>
    <t>F</t>
  </si>
  <si>
    <t>Social Infrastructure</t>
  </si>
  <si>
    <t>G</t>
  </si>
  <si>
    <t>Renewable Energy</t>
  </si>
  <si>
    <t>H</t>
  </si>
  <si>
    <r>
      <t xml:space="preserve">Others - </t>
    </r>
    <r>
      <rPr>
        <sz val="12"/>
        <color rgb="FFFF0000"/>
        <rFont val="Arial"/>
        <family val="2"/>
        <charset val="1"/>
      </rPr>
      <t>PS</t>
    </r>
  </si>
  <si>
    <t>Total Priority Sector (A to H)</t>
  </si>
  <si>
    <t>Under Non-Priority Sector</t>
  </si>
  <si>
    <t>Heavy Industries</t>
  </si>
  <si>
    <t>Medium Industries</t>
  </si>
  <si>
    <r>
      <t xml:space="preserve">Education - </t>
    </r>
    <r>
      <rPr>
        <sz val="12"/>
        <color rgb="FFFF0000"/>
        <rFont val="Arial"/>
        <family val="2"/>
        <charset val="1"/>
      </rPr>
      <t>NPS</t>
    </r>
  </si>
  <si>
    <r>
      <t xml:space="preserve">Housing - </t>
    </r>
    <r>
      <rPr>
        <sz val="12"/>
        <color rgb="FFFF0000"/>
        <rFont val="Arial"/>
        <family val="2"/>
        <charset val="1"/>
      </rPr>
      <t>NPS</t>
    </r>
  </si>
  <si>
    <r>
      <t xml:space="preserve"> Others - </t>
    </r>
    <r>
      <rPr>
        <sz val="12"/>
        <color rgb="FFFF0000"/>
        <rFont val="Arial"/>
        <family val="2"/>
        <charset val="1"/>
      </rPr>
      <t>NPS</t>
    </r>
  </si>
  <si>
    <t>Total NPS (I to V)</t>
  </si>
  <si>
    <t>Grand total (PS+NPS/A+B)</t>
  </si>
  <si>
    <t>(AMT. IN LACS)</t>
  </si>
  <si>
    <t>PART-C...Weaker Section Advances  &amp; Advance to Women and Minority Communities</t>
  </si>
  <si>
    <t>Description</t>
  </si>
  <si>
    <t>AC</t>
  </si>
  <si>
    <t>Total (1 to 11)</t>
  </si>
  <si>
    <t>IRDP/SGSY</t>
  </si>
  <si>
    <t>SC/ST Beneficiaries</t>
  </si>
  <si>
    <t>DRI Advance</t>
  </si>
  <si>
    <t>Self Help Groups (SHGs)</t>
  </si>
  <si>
    <t>SJSRY</t>
  </si>
  <si>
    <t>Village &amp; Cottage Industries</t>
  </si>
  <si>
    <t>SF/MF/LL (Small, Marginal farmers &amp; Landless Labourers)</t>
  </si>
  <si>
    <t>Advance to Women</t>
  </si>
  <si>
    <t>Advance to Minority Communities</t>
  </si>
  <si>
    <t>Persons with Disabilities</t>
  </si>
  <si>
    <t>OD under PMJDY</t>
  </si>
  <si>
    <t>AMT Outstanding as on 30.09.2016</t>
  </si>
  <si>
    <t>STATEMENT -II</t>
  </si>
  <si>
    <t>ICICI BANK, LEAD BANK CELL, VADODARA</t>
  </si>
  <si>
    <t>STATEMENT SHOWING TARGET, DISBURSEMENT &amp; OUTSTANDING UNDER ANNUAL CREDIT PLAN (ACP) 2016 - 17.</t>
  </si>
  <si>
    <t xml:space="preserve">FOR THE QUARTER ENDED </t>
  </si>
  <si>
    <t xml:space="preserve"> PRIORITY SECTOR AND NON PRIORITY SECTOR</t>
  </si>
  <si>
    <t>Name of the Bank :  ICICI BANK                    District :  Vadodara</t>
  </si>
  <si>
    <t>Amt. in lakhs</t>
  </si>
  <si>
    <t>Please note that in this statement , disbursement made by all the branches of Vadodara District should be shown</t>
  </si>
  <si>
    <t>Bank</t>
  </si>
  <si>
    <t>Target SACP 2016-2017</t>
  </si>
  <si>
    <t>% Achievement</t>
  </si>
  <si>
    <t>A/c</t>
  </si>
  <si>
    <t>Amt.</t>
  </si>
  <si>
    <t>Priority Sector</t>
  </si>
  <si>
    <t>Total Agri. &amp; Allied Activities</t>
  </si>
  <si>
    <t>1a</t>
  </si>
  <si>
    <t>of which Crop Loan</t>
  </si>
  <si>
    <t>1b</t>
  </si>
  <si>
    <t>of which Agri. Term Loan</t>
  </si>
  <si>
    <t>Micro, Small &amp; Medium Enterprises</t>
  </si>
  <si>
    <t>Education Loans (PS)</t>
  </si>
  <si>
    <t>Housing Loans (PS)</t>
  </si>
  <si>
    <t>Other Loans (PS)</t>
  </si>
  <si>
    <t>Total Priority Sector</t>
  </si>
  <si>
    <t>Non Priority Sector</t>
  </si>
  <si>
    <t>Education Loans (NPS)</t>
  </si>
  <si>
    <t>Housing Loans (NPS)</t>
  </si>
  <si>
    <t>Other Loans (NPS)</t>
  </si>
  <si>
    <t>Total Non Priority Sector</t>
  </si>
  <si>
    <t>Total PS + NPS</t>
  </si>
  <si>
    <t>Cumulative Disbursement upto end of current quarter September 2016 (From 01.04.2016 to 30.09.2016)</t>
  </si>
  <si>
    <t>Outstanding  at  end of September'2016(as on 30.09.2016)</t>
  </si>
  <si>
    <t>STATEMENT - IV (GROUND LEVEL ACTIVITIES)</t>
  </si>
  <si>
    <t xml:space="preserve">SECTORS/SUB-SECTORS WISE  DISBURSEMENT UNDER AGRICULTURE SECTOR AS SUGGESTED BY NABARD FOR QUARTER ENDED </t>
  </si>
  <si>
    <t>(Amount in lacs)</t>
  </si>
  <si>
    <t>Name of Bank:- ICICI Bank</t>
  </si>
  <si>
    <t>Sr.</t>
  </si>
  <si>
    <t>Account</t>
  </si>
  <si>
    <t>Amount</t>
  </si>
  <si>
    <t>Crop Loan</t>
  </si>
  <si>
    <t>Term Loan (of which)</t>
  </si>
  <si>
    <t>Water Resourses</t>
  </si>
  <si>
    <t>Land Development</t>
  </si>
  <si>
    <t>Farm Mechanisation</t>
  </si>
  <si>
    <t>Plantation &amp; Horticulture</t>
  </si>
  <si>
    <t>Animal Husbandry (Dairy Dev.)</t>
  </si>
  <si>
    <t>Animal Husbandry (Poultry Farm)</t>
  </si>
  <si>
    <t>Animal Husbandry (Sheep,Goat &amp; Pig)</t>
  </si>
  <si>
    <t>FI</t>
  </si>
  <si>
    <t>renewable sources of energy</t>
  </si>
  <si>
    <t>storage and market yard</t>
  </si>
  <si>
    <t>forestry</t>
  </si>
  <si>
    <t>Agriculture Others</t>
  </si>
  <si>
    <t>Total TL (1 to 12)</t>
  </si>
  <si>
    <t>Total Agri Sector (A+B)</t>
  </si>
  <si>
    <t>P.S- Total Agri. Sector reported here above must  tally with total  Agril.figure shown in statement (1), partc C)</t>
  </si>
  <si>
    <t>Cumulative Disbursement from 01.04.2016 to 30.09.2016</t>
  </si>
  <si>
    <t>STATEMENT - VI</t>
  </si>
  <si>
    <t>DETAILS OF KISHAN CREDIT CARD ISSUED</t>
  </si>
  <si>
    <t xml:space="preserve">FOR THE QUARTER ENDED : </t>
  </si>
  <si>
    <t>AMOUNT IN Rs. LACS</t>
  </si>
  <si>
    <t>NAME OF THE BANK :</t>
  </si>
  <si>
    <t>OF WHICH</t>
  </si>
  <si>
    <t>SF/MF</t>
  </si>
  <si>
    <t>A/C</t>
  </si>
  <si>
    <t>AMT.</t>
  </si>
  <si>
    <t>SCs</t>
  </si>
  <si>
    <t>STs</t>
  </si>
  <si>
    <t>OBCs</t>
  </si>
  <si>
    <t>MINORITIES</t>
  </si>
  <si>
    <t>O.S.KCCs as on (30.06.2016)- Pevious Quarter</t>
  </si>
  <si>
    <t>KCC issued during Current Quarter, i.e. 01.07.2016 TO 30.09.2016 - Current QTD</t>
  </si>
  <si>
    <t>KCC O/S. as on 30.09.2016(OS)</t>
  </si>
  <si>
    <t>Sr.No.</t>
  </si>
  <si>
    <t>Details</t>
  </si>
  <si>
    <t>Branch</t>
  </si>
  <si>
    <t>Expansion</t>
  </si>
  <si>
    <t>Semi Urban</t>
  </si>
  <si>
    <t>ATMs</t>
  </si>
  <si>
    <t>Deposit Growth</t>
  </si>
  <si>
    <t>Advances</t>
  </si>
  <si>
    <t>Priority Sector Advance</t>
  </si>
  <si>
    <t>4.1 a)</t>
  </si>
  <si>
    <t>% growth</t>
  </si>
  <si>
    <t>% to total advances</t>
  </si>
  <si>
    <t>Agriculture Advance</t>
  </si>
  <si>
    <t>5.1 a)</t>
  </si>
  <si>
    <t>MSME Advance</t>
  </si>
  <si>
    <t>No. of Units</t>
  </si>
  <si>
    <t>(% growth)</t>
  </si>
  <si>
    <t>Amount O/S</t>
  </si>
  <si>
    <t>Amt. O/S</t>
  </si>
  <si>
    <t>Weaker Section Advances</t>
  </si>
  <si>
    <t>No.</t>
  </si>
  <si>
    <t>Amount o/s</t>
  </si>
  <si>
    <t>Kisan Credit Card</t>
  </si>
  <si>
    <t>No. of Accounts opened</t>
  </si>
  <si>
    <t>Out of which, total Aadhaar Seeded Accounts</t>
  </si>
  <si>
    <t>Total number of RuPay Cards issued</t>
  </si>
  <si>
    <t>Balance in</t>
  </si>
  <si>
    <t>Number of Pass-Books issued</t>
  </si>
  <si>
    <t>(Rs. In lacs)</t>
  </si>
  <si>
    <t>(Rural +Urban)</t>
  </si>
  <si>
    <t>Name of Bank</t>
  </si>
  <si>
    <t>No. of SSA allotted (a)</t>
  </si>
  <si>
    <t>No. of BCs required (b)</t>
  </si>
  <si>
    <t>No. of BCs available (c)</t>
  </si>
  <si>
    <t>Uncovered SSA (d)</t>
  </si>
  <si>
    <t>out of (d), No. of location uncovered due to connectivity</t>
  </si>
  <si>
    <t>Cumulative Enrolment under</t>
  </si>
  <si>
    <t>PMSBY</t>
  </si>
  <si>
    <t>PMJJBY</t>
  </si>
  <si>
    <t>APY</t>
  </si>
  <si>
    <t>Priority Sector Advances</t>
  </si>
  <si>
    <t>Agri. Term Loan</t>
  </si>
  <si>
    <t>MSMEs</t>
  </si>
  <si>
    <t>Other PSA</t>
  </si>
  <si>
    <t>TOTAL ADVANCES</t>
  </si>
  <si>
    <t>Central Govt. Sponsored schemes</t>
  </si>
  <si>
    <t>PMEGP</t>
  </si>
  <si>
    <t>State Govt. Sponsored programmes</t>
  </si>
  <si>
    <t>VBS (DIC)</t>
  </si>
  <si>
    <t>GSCDC</t>
  </si>
  <si>
    <t>DCWD</t>
  </si>
  <si>
    <t>GWEDC</t>
  </si>
  <si>
    <t>JGVY</t>
  </si>
  <si>
    <t>Others</t>
  </si>
  <si>
    <t>Housing Loan</t>
  </si>
  <si>
    <t>Education Loan</t>
  </si>
  <si>
    <t>Name of</t>
  </si>
  <si>
    <t>Subsidy pending in No. of cases</t>
  </si>
  <si>
    <t>VBS</t>
  </si>
  <si>
    <t>DTAS</t>
  </si>
  <si>
    <t>NULM</t>
  </si>
  <si>
    <t>Sr. No.</t>
  </si>
  <si>
    <t>Borrower Name</t>
  </si>
  <si>
    <t>Type of Loan CC/TL/Other</t>
  </si>
  <si>
    <t>Amt. Sanctioned</t>
  </si>
  <si>
    <t>Overdue Interest</t>
  </si>
  <si>
    <t>Other Charges Due</t>
  </si>
  <si>
    <t>RC Filed on</t>
  </si>
  <si>
    <t>Remarks</t>
  </si>
  <si>
    <t>(Amt. in Lacs)</t>
  </si>
  <si>
    <t>Type</t>
  </si>
  <si>
    <t>Targets</t>
  </si>
  <si>
    <t>o/s previous qtr.</t>
  </si>
  <si>
    <t>Cumulative disbursement during the year</t>
  </si>
  <si>
    <t>o/s at the end of current qtr.</t>
  </si>
  <si>
    <t>A/C.</t>
  </si>
  <si>
    <t>KCC</t>
  </si>
  <si>
    <t>GCC</t>
  </si>
  <si>
    <t>ACC</t>
  </si>
  <si>
    <t>WCC</t>
  </si>
  <si>
    <t>SCC</t>
  </si>
  <si>
    <t>No.of SHG Accounts</t>
  </si>
  <si>
    <t>No.of Members</t>
  </si>
  <si>
    <t>Savings Amt.</t>
  </si>
  <si>
    <t>Total  accounts</t>
  </si>
  <si>
    <t>Out of total graded A/cs, A/cs sanctioned</t>
  </si>
  <si>
    <t>Disbursement Amt</t>
  </si>
  <si>
    <t>Graded</t>
  </si>
  <si>
    <t>Total a/c disb.</t>
  </si>
  <si>
    <t>Amt. disb.</t>
  </si>
  <si>
    <t>Out of total a/c disb.no.of new a/c</t>
  </si>
  <si>
    <t>Amt.disb.</t>
  </si>
  <si>
    <t>Out of total a/c disb.  no.of new a/c</t>
  </si>
  <si>
    <t>Amt.disb. to new a/c</t>
  </si>
  <si>
    <t>to new a/c</t>
  </si>
  <si>
    <t>NPAs as on</t>
  </si>
  <si>
    <t>Percentage NPA</t>
  </si>
  <si>
    <t>Accounts</t>
  </si>
  <si>
    <t>Block</t>
  </si>
  <si>
    <t>Village</t>
  </si>
  <si>
    <t>Status of connectivity</t>
  </si>
  <si>
    <t>Action taken / proposed</t>
  </si>
  <si>
    <t>* If number is large, data may be given as Annex and a summary may be given in this agenda item.</t>
  </si>
  <si>
    <t>No. of Rural branches who have conducted FL Camps during the quarter</t>
  </si>
  <si>
    <t>0 camp</t>
  </si>
  <si>
    <t>1 camp</t>
  </si>
  <si>
    <t>2 camps</t>
  </si>
  <si>
    <t>More than 2 camps(D)</t>
  </si>
  <si>
    <t>Total No. of  Rural Branches (A+B+C+D)</t>
  </si>
  <si>
    <t>(A)</t>
  </si>
  <si>
    <t>(B)</t>
  </si>
  <si>
    <t>(C)</t>
  </si>
  <si>
    <t>Disbursement during the quarter</t>
  </si>
  <si>
    <t>Outstanding as at end of quarter</t>
  </si>
  <si>
    <t>No. of Accounts</t>
  </si>
  <si>
    <t>Urban &amp; Metro</t>
  </si>
  <si>
    <t>-</t>
  </si>
  <si>
    <t>Satellite office</t>
  </si>
  <si>
    <t xml:space="preserve">      b)</t>
  </si>
  <si>
    <t>TOTAL</t>
  </si>
  <si>
    <t>PSB</t>
  </si>
  <si>
    <t>PVT Bank</t>
  </si>
  <si>
    <t>RRB</t>
  </si>
  <si>
    <t>DCCB &amp; GSCARDB</t>
  </si>
  <si>
    <t>Category</t>
  </si>
  <si>
    <t>Sanctioned A/c</t>
  </si>
  <si>
    <t>Disbursed Amount</t>
  </si>
  <si>
    <t>Shishu</t>
  </si>
  <si>
    <t>Kishore</t>
  </si>
  <si>
    <t>Tarun</t>
  </si>
  <si>
    <t>6. Progress under Central Govt. Sponsored Schemes</t>
  </si>
  <si>
    <t>6.1 PMEGP (DIC + KVIC + KVIB)</t>
  </si>
  <si>
    <t>Bank Name</t>
  </si>
  <si>
    <t>Appl. Forwarded to Banks</t>
  </si>
  <si>
    <t>Appl. Sanctioned by Banks</t>
  </si>
  <si>
    <t>Appl. Disbursed by Banks</t>
  </si>
  <si>
    <t>Appl. Rejected by Banks</t>
  </si>
  <si>
    <t>Appl. Pending with Banks</t>
  </si>
  <si>
    <t>No. of Projects</t>
  </si>
  <si>
    <t>Total Project Cost</t>
  </si>
  <si>
    <t>Margin Money</t>
  </si>
  <si>
    <t>Target</t>
  </si>
  <si>
    <t>(No.)</t>
  </si>
  <si>
    <t>No. of Applications</t>
  </si>
  <si>
    <t xml:space="preserve">Sponsored </t>
  </si>
  <si>
    <t xml:space="preserve">Sanctioned </t>
  </si>
  <si>
    <t>Rejected</t>
  </si>
  <si>
    <t xml:space="preserve">Pending </t>
  </si>
  <si>
    <t>Individual (SEP-I)</t>
  </si>
  <si>
    <t>Group (SEP-G)</t>
  </si>
  <si>
    <t>SHG Bank Linkage</t>
  </si>
  <si>
    <t xml:space="preserve">Total </t>
  </si>
  <si>
    <t>7. State Government Sponsored Schemes</t>
  </si>
  <si>
    <t>Name of Scheme</t>
  </si>
  <si>
    <t>VBY</t>
  </si>
  <si>
    <t>GBCDC</t>
  </si>
  <si>
    <t>DTASY</t>
  </si>
  <si>
    <t>Bankable Scheme for ITI pass out</t>
  </si>
  <si>
    <t>No targets allotted for FY 2016-17</t>
  </si>
  <si>
    <r>
      <t xml:space="preserve">6.2 NULM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(Amount in lacs)</t>
    </r>
  </si>
  <si>
    <t>Sheme</t>
  </si>
  <si>
    <t>8. Review of Annual Credit Plan (ACP 2016-17)</t>
  </si>
  <si>
    <t>Sr</t>
  </si>
  <si>
    <t>Sectors</t>
  </si>
  <si>
    <t>ACP 2015-16</t>
  </si>
  <si>
    <t>ACP 2016-17</t>
  </si>
  <si>
    <t>Annual Allocation</t>
  </si>
  <si>
    <t>Achiev. Upto corresponding qtr. last year (Dec 15)</t>
  </si>
  <si>
    <t>Achievement %</t>
  </si>
  <si>
    <t>Achiev. Upto current qtr.    (Dec 16)</t>
  </si>
  <si>
    <t xml:space="preserve">A/C </t>
  </si>
  <si>
    <t>Total Agri</t>
  </si>
  <si>
    <t>Of which Allied+ATL</t>
  </si>
  <si>
    <t>MSME</t>
  </si>
  <si>
    <t>Education</t>
  </si>
  <si>
    <t>Housing</t>
  </si>
  <si>
    <t>Total Priority Sector Advances</t>
  </si>
  <si>
    <t>Amt. Outstanding</t>
  </si>
  <si>
    <t xml:space="preserve">Amt. of NPA </t>
  </si>
  <si>
    <t>% NPA to Outstanding</t>
  </si>
  <si>
    <t>(Amount in Lakhs)</t>
  </si>
  <si>
    <t xml:space="preserve"> </t>
  </si>
  <si>
    <t xml:space="preserve">6. Progress under PMMY </t>
  </si>
  <si>
    <t>7. Progress under Central Govt. Sponsored Schemes</t>
  </si>
  <si>
    <t>7.1 PMEGP (DIC + KVIC + KVIB)</t>
  </si>
  <si>
    <t>11. Review of NPA</t>
  </si>
  <si>
    <t xml:space="preserve">      b. Central Government Sponsored Schemes</t>
  </si>
  <si>
    <t>Nil</t>
  </si>
  <si>
    <t>Cumulative Position of</t>
  </si>
  <si>
    <t>Cases filed</t>
  </si>
  <si>
    <t>Recovery effected</t>
  </si>
  <si>
    <t>Cases closed</t>
  </si>
  <si>
    <t>Cases pending</t>
  </si>
  <si>
    <t xml:space="preserve">     [A] Cases filed with District Collector</t>
  </si>
  <si>
    <t xml:space="preserve">           Period wise Pendency:</t>
  </si>
  <si>
    <t>Less than 1 yr.</t>
  </si>
  <si>
    <t>1 to 2 yr.</t>
  </si>
  <si>
    <t>2 to 3 yr.</t>
  </si>
  <si>
    <t>Above 3 yr.</t>
  </si>
  <si>
    <t>Total pending</t>
  </si>
  <si>
    <t xml:space="preserve">     [B] Cases filed with DDO</t>
  </si>
  <si>
    <t>13. Review of recovery position in Recovery Certificate filed under State Recovery Acts</t>
  </si>
  <si>
    <t xml:space="preserve">    [C] Bank Wise details of top 5 cases pending with District Collector </t>
  </si>
  <si>
    <t xml:space="preserve">    [D] Bank Wise details of top 5 cases pending with DDO</t>
  </si>
  <si>
    <t xml:space="preserve">14.  a) Construction of RSETI Buildings </t>
  </si>
  <si>
    <t xml:space="preserve">       b) Training at RSETI</t>
  </si>
  <si>
    <t>No. of Training Prog. Conducted during the Qtr.</t>
  </si>
  <si>
    <t>No. of persons trained</t>
  </si>
  <si>
    <t>Cumulative during the current FY</t>
  </si>
  <si>
    <t>No. of persons trained since inception</t>
  </si>
  <si>
    <t>Out of 4, trainee settled (settlement ratio)</t>
  </si>
  <si>
    <t>No. of Prog.</t>
  </si>
  <si>
    <t>No. of trainee settled through Bank Finance</t>
  </si>
  <si>
    <t>No. of trainee settled through own Source</t>
  </si>
  <si>
    <t>16. SHG related issues – Grading of SHGs and SHG-Bank Linkage</t>
  </si>
  <si>
    <t>Total loans disbursed during the year</t>
  </si>
  <si>
    <t>NIL</t>
  </si>
  <si>
    <t xml:space="preserve">Total No. of Savings Bank accounts </t>
  </si>
  <si>
    <t>No.of FL Camps conducted  in the district during the quarter</t>
  </si>
  <si>
    <t>Savings Bank A/Cs opened during the quarter</t>
  </si>
  <si>
    <t>Disbursement made during the quarter</t>
  </si>
  <si>
    <t>12.     Long pending(more than 6 months) subsidy claims-Scheme / bank-wise:</t>
  </si>
  <si>
    <r>
      <t xml:space="preserve">      a.   State Government Sponsored Schemes</t>
    </r>
    <r>
      <rPr>
        <sz val="13"/>
        <color rgb="FF000000"/>
        <rFont val="Arial"/>
        <family val="2"/>
      </rPr>
      <t>:</t>
    </r>
  </si>
  <si>
    <r>
      <t>17.</t>
    </r>
    <r>
      <rPr>
        <b/>
        <sz val="7"/>
        <color rgb="FF000000"/>
        <rFont val="Arial"/>
        <family val="2"/>
      </rPr>
      <t> </t>
    </r>
    <r>
      <rPr>
        <b/>
        <sz val="14"/>
        <color rgb="FF000000"/>
        <rFont val="Arial"/>
        <family val="2"/>
      </rPr>
      <t>Details of villages not having ICT connectivity for extending Banking services*</t>
    </r>
  </si>
  <si>
    <r>
      <t xml:space="preserve">19. </t>
    </r>
    <r>
      <rPr>
        <b/>
        <sz val="7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Negotiable Warehouse Receipts (NWRs) to farmers by Warehousing Development Regulatory Authority(WDRA)</t>
    </r>
  </si>
  <si>
    <r>
      <t xml:space="preserve">8. State Government Sponsored Schemes                                        </t>
    </r>
    <r>
      <rPr>
        <b/>
        <i/>
        <sz val="11"/>
        <color rgb="FF000000"/>
        <rFont val="Arial"/>
        <family val="2"/>
      </rPr>
      <t>(Amount in lakhs)</t>
    </r>
  </si>
  <si>
    <r>
      <t xml:space="preserve">7.2 NULM                                                                                                                    </t>
    </r>
    <r>
      <rPr>
        <b/>
        <i/>
        <sz val="11"/>
        <color theme="1"/>
        <rFont val="Arial"/>
        <family val="2"/>
      </rPr>
      <t>(Amount in lakhs)</t>
    </r>
  </si>
  <si>
    <t xml:space="preserve"> (Amount in lakhs)</t>
  </si>
  <si>
    <t>ACP 2017-18</t>
  </si>
  <si>
    <t>Status Report on Bank Mitra and Infrastructure</t>
  </si>
  <si>
    <t>10. Review of Progress made in Submission of LBRs as per LBR Received up to current quarter:-
Submission of LBR2 &amp; LBRU2:- 76.61% &amp; 69.88%  respectively</t>
  </si>
  <si>
    <t>Growth      Q-o-Q  (3-2)</t>
  </si>
  <si>
    <t>No of Applications sanctioned from 01/04/17 to 31/03/2018</t>
  </si>
  <si>
    <t>Total Loan Amount Sanctioned (in lakhs)</t>
  </si>
  <si>
    <t>Total Loan Amount disbursed (in lakhs)</t>
  </si>
  <si>
    <t>Disbursement made during the quarter ended 31.03.2018</t>
  </si>
  <si>
    <r>
      <t xml:space="preserve">9. Review of Annual Credit Plan (ACP 2018-19)                                                                        </t>
    </r>
    <r>
      <rPr>
        <b/>
        <i/>
        <sz val="12"/>
        <color rgb="FF000000"/>
        <rFont val="Arial"/>
        <family val="2"/>
      </rPr>
      <t>(Amount in lakhs)</t>
    </r>
  </si>
  <si>
    <t>Progress</t>
  </si>
  <si>
    <t>No targets allotted for FY 2018-19</t>
  </si>
  <si>
    <t>Total loans disbursed during the year 30.06.2018</t>
  </si>
  <si>
    <t>Loans outstanding as on 30.06.2018</t>
  </si>
  <si>
    <t>Mar'18</t>
  </si>
  <si>
    <t>Jun'18</t>
  </si>
  <si>
    <t>21.Progress under Stand-Up India scheme</t>
  </si>
  <si>
    <t>Sanction Amount</t>
  </si>
  <si>
    <t>Disburse. A/c</t>
  </si>
  <si>
    <t>Annex-A   Page - 1</t>
  </si>
  <si>
    <t>Annex-B Page - 2.</t>
  </si>
  <si>
    <t xml:space="preserve">Application for permission for construction work has been approved by Muncipal Corporation. Submitted for revised BOQ </t>
  </si>
  <si>
    <t>26. Aadhaar seeding and Aadhaar Authentication</t>
  </si>
  <si>
    <t>28. Pradhan Mantri Awas Yojana</t>
  </si>
  <si>
    <t>30. Branches have complained during BLBC meeting that DIC subsidy is pending very long back.</t>
  </si>
  <si>
    <t>27. Aadhaar enrolment centre run smoothly</t>
  </si>
  <si>
    <t>29. In PMJDY - A/c should be opened with ZERO BALANCE &amp; Continuation of Comprehensive Financial Inclusion Mission - PMJDY</t>
  </si>
  <si>
    <t>31. Dubling of Farmers' Income by 2022 :: Generation of income from sources other than farming needs to be addressed</t>
  </si>
  <si>
    <t>AGENDA   (MARCH 2019)</t>
  </si>
  <si>
    <t>1. Confirmation of the proceedings of Last Meeting
The minutes of last DLCC meeting held on 26/03/2018 has been sent to members vide letter No BZ:BR:LDM:33/08 dated 01.04.2019. All suggestions/comments received during the meeting were complied and the house confirmed the minutes.</t>
  </si>
  <si>
    <t>Dec.-18   (2)</t>
  </si>
  <si>
    <t>March.-18   (1)</t>
  </si>
  <si>
    <t>March.-19   (3)</t>
  </si>
  <si>
    <t>3. Progress under PMJDY as on 27/03/2019</t>
  </si>
  <si>
    <t>As on 31/03/2018</t>
  </si>
  <si>
    <t>4. Gap in appointment of the BCs as on March 2019</t>
  </si>
  <si>
    <t>As on March 2018</t>
  </si>
  <si>
    <t>5. Progress in enrolment in Social Security Schemes as on 31.03.2019</t>
  </si>
  <si>
    <t>As on December 2018</t>
  </si>
  <si>
    <t>upto 31.03.2019</t>
  </si>
  <si>
    <t>Achievement in March 2018</t>
  </si>
  <si>
    <t>% A/C</t>
  </si>
  <si>
    <t>% Amt.</t>
  </si>
  <si>
    <t>ACP 2018-2019</t>
  </si>
  <si>
    <t>Achievement upto December 2018</t>
  </si>
  <si>
    <t>Achiev. Upto March 2019</t>
  </si>
  <si>
    <t>2. Review of Key Banking Parameters in District for quarter ended Outstanding as on MARCH 2019</t>
  </si>
  <si>
    <t>Dec'18</t>
  </si>
  <si>
    <t>Mar'19</t>
  </si>
  <si>
    <t>No of Applications sanctioned from 01/04/18 to 31/03/2019</t>
  </si>
  <si>
    <t xml:space="preserve">24. Discussion on potential available for credit extension in the district for 2020-21 </t>
  </si>
  <si>
    <t>25. Annual Credit Plan - 2019-20</t>
  </si>
  <si>
    <t>Pending from March'17 onward</t>
  </si>
  <si>
    <t>Growth            Y-o-Y (3-1)</t>
  </si>
  <si>
    <t>Annex-C page 6.</t>
  </si>
  <si>
    <t>Annex-D      Page - 7.</t>
  </si>
  <si>
    <t>Annex - E   Page - 8.</t>
  </si>
  <si>
    <t>Annex - F      Page - 9.</t>
  </si>
  <si>
    <t>Annex - G      Page - 10.</t>
  </si>
  <si>
    <t>Annex-B Page - 3.</t>
  </si>
  <si>
    <t>(Annexure - H) Page - 11-12</t>
  </si>
  <si>
    <t>Bankwise Ground level Credit Disbursement Position : Annexure - I --- Page - 14-15</t>
  </si>
  <si>
    <t>Details of CD Ratio of Banks: Annexure-J   --- Page - 16.</t>
  </si>
  <si>
    <t>(Annexure - K) - Page - 17</t>
  </si>
  <si>
    <r>
      <t xml:space="preserve">15. </t>
    </r>
    <r>
      <rPr>
        <b/>
        <sz val="14"/>
        <color rgb="FF000000"/>
        <rFont val="Arial"/>
        <family val="2"/>
      </rPr>
      <t>Progress in issuance of various Credit Card Schemes. Annexure - C --- Page - 6.</t>
    </r>
  </si>
  <si>
    <t>a)Saving Bank account details                                            ANNEXURE - M - Page - 18</t>
  </si>
  <si>
    <t>b) SHG Grading, Sanction and disbursement details              ANNEXURE - M (i) - Page -19</t>
  </si>
  <si>
    <t>c) Disbursement Details                                                ANNEXURE - M (II) - Page - 20</t>
  </si>
  <si>
    <t>d) Loan Outstanding and NPA                         ANNEXURE - M (III) - Page - 21.</t>
  </si>
  <si>
    <r>
      <t>18.</t>
    </r>
    <r>
      <rPr>
        <b/>
        <sz val="7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Details of outdoor Financial Literacy Camps conducted by Rural Branches of the Banks -   Annexure - L --- Page -22</t>
    </r>
  </si>
  <si>
    <t xml:space="preserve">                              (Annexure-N) - Page - 23</t>
  </si>
  <si>
    <t>32. HDFC Bank ----- Relocation of Rural Branch - Ajod Village, District- Vadodara to Limda Village - Tal- Waghodia.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</si>
</sst>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"/>
    <numFmt numFmtId="165" formatCode="mmm\-yyyy"/>
    <numFmt numFmtId="166" formatCode="0;[Red]0"/>
  </numFmts>
  <fonts count="63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  <charset val="1"/>
    </font>
    <font>
      <b/>
      <u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u/>
      <sz val="18"/>
      <name val="Arial"/>
      <family val="2"/>
      <charset val="1"/>
    </font>
    <font>
      <b/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rgb="FF000000"/>
      <name val="Arial"/>
      <family val="2"/>
    </font>
    <font>
      <b/>
      <u/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name val="Arial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theme="1"/>
      <name val="Arial"/>
      <family val="2"/>
    </font>
    <font>
      <sz val="14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20"/>
      <color rgb="FF000000"/>
      <name val="Arial Black"/>
      <family val="2"/>
    </font>
    <font>
      <b/>
      <sz val="18"/>
      <color rgb="FF000000"/>
      <name val="Arial"/>
      <family val="2"/>
    </font>
    <font>
      <b/>
      <i/>
      <sz val="16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8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BBB59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rgb="FF000000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55" fillId="0" borderId="0"/>
  </cellStyleXfs>
  <cellXfs count="72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1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5" fillId="0" borderId="14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14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9" xfId="0" applyFont="1" applyBorder="1"/>
    <xf numFmtId="0" fontId="4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Border="1"/>
    <xf numFmtId="0" fontId="10" fillId="0" borderId="14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0" fillId="0" borderId="0" xfId="0" applyBorder="1"/>
    <xf numFmtId="0" fontId="4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/>
    <xf numFmtId="0" fontId="4" fillId="5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14" xfId="0" applyFont="1" applyBorder="1"/>
    <xf numFmtId="0" fontId="4" fillId="5" borderId="14" xfId="0" applyFont="1" applyFill="1" applyBorder="1" applyAlignment="1">
      <alignment wrapText="1"/>
    </xf>
    <xf numFmtId="0" fontId="5" fillId="0" borderId="14" xfId="0" applyFont="1" applyBorder="1"/>
    <xf numFmtId="0" fontId="4" fillId="5" borderId="14" xfId="0" applyFont="1" applyFill="1" applyBorder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12" fillId="0" borderId="0" xfId="0" applyFont="1"/>
    <xf numFmtId="0" fontId="12" fillId="0" borderId="0" xfId="0" applyFont="1" applyFill="1" applyBorder="1"/>
    <xf numFmtId="17" fontId="12" fillId="0" borderId="0" xfId="0" applyNumberFormat="1" applyFont="1" applyAlignment="1">
      <alignment horizontal="left" vertical="top"/>
    </xf>
    <xf numFmtId="0" fontId="9" fillId="0" borderId="0" xfId="0" applyFont="1" applyFill="1" applyBorder="1" applyAlignment="1">
      <alignment wrapText="1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34" xfId="0" applyFont="1" applyFill="1" applyBorder="1"/>
    <xf numFmtId="0" fontId="12" fillId="0" borderId="14" xfId="0" applyFont="1" applyFill="1" applyBorder="1"/>
    <xf numFmtId="0" fontId="12" fillId="0" borderId="14" xfId="0" applyFont="1" applyBorder="1"/>
    <xf numFmtId="0" fontId="13" fillId="0" borderId="34" xfId="0" applyFont="1" applyBorder="1" applyAlignment="1">
      <alignment horizontal="center"/>
    </xf>
    <xf numFmtId="0" fontId="13" fillId="0" borderId="34" xfId="0" applyFont="1" applyBorder="1"/>
    <xf numFmtId="0" fontId="12" fillId="0" borderId="34" xfId="0" applyFont="1" applyBorder="1"/>
    <xf numFmtId="0" fontId="14" fillId="0" borderId="34" xfId="0" applyFont="1" applyBorder="1"/>
    <xf numFmtId="0" fontId="14" fillId="0" borderId="31" xfId="0" applyFont="1" applyBorder="1"/>
    <xf numFmtId="0" fontId="14" fillId="0" borderId="35" xfId="0" applyFont="1" applyBorder="1"/>
    <xf numFmtId="0" fontId="15" fillId="0" borderId="17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34" xfId="0" applyFont="1" applyBorder="1" applyAlignment="1">
      <alignment horizontal="center"/>
    </xf>
    <xf numFmtId="0" fontId="14" fillId="0" borderId="0" xfId="0" applyFont="1" applyFill="1" applyBorder="1"/>
    <xf numFmtId="0" fontId="12" fillId="0" borderId="17" xfId="0" applyFont="1" applyBorder="1" applyAlignment="1">
      <alignment horizontal="center" wrapText="1"/>
    </xf>
    <xf numFmtId="0" fontId="12" fillId="0" borderId="36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3" fillId="0" borderId="37" xfId="0" applyFont="1" applyFill="1" applyBorder="1"/>
    <xf numFmtId="0" fontId="12" fillId="0" borderId="37" xfId="0" applyFont="1" applyFill="1" applyBorder="1"/>
    <xf numFmtId="0" fontId="14" fillId="0" borderId="37" xfId="0" applyFont="1" applyFill="1" applyBorder="1"/>
    <xf numFmtId="0" fontId="14" fillId="0" borderId="32" xfId="0" applyFont="1" applyFill="1" applyBorder="1"/>
    <xf numFmtId="0" fontId="13" fillId="0" borderId="34" xfId="0" applyFont="1" applyFill="1" applyBorder="1"/>
    <xf numFmtId="0" fontId="12" fillId="0" borderId="18" xfId="0" applyFont="1" applyBorder="1"/>
    <xf numFmtId="0" fontId="5" fillId="0" borderId="18" xfId="0" applyFont="1" applyBorder="1"/>
    <xf numFmtId="0" fontId="5" fillId="0" borderId="36" xfId="0" applyFont="1" applyBorder="1"/>
    <xf numFmtId="0" fontId="15" fillId="0" borderId="18" xfId="0" applyFont="1" applyBorder="1"/>
    <xf numFmtId="0" fontId="15" fillId="0" borderId="14" xfId="0" applyFont="1" applyBorder="1"/>
    <xf numFmtId="0" fontId="5" fillId="0" borderId="38" xfId="0" applyFont="1" applyBorder="1"/>
    <xf numFmtId="0" fontId="12" fillId="0" borderId="39" xfId="0" applyFont="1" applyBorder="1"/>
    <xf numFmtId="0" fontId="5" fillId="0" borderId="39" xfId="0" applyFont="1" applyBorder="1"/>
    <xf numFmtId="0" fontId="5" fillId="0" borderId="15" xfId="0" applyFont="1" applyBorder="1"/>
    <xf numFmtId="0" fontId="0" fillId="0" borderId="0" xfId="0" applyFill="1" applyBorder="1"/>
    <xf numFmtId="0" fontId="17" fillId="0" borderId="0" xfId="0" applyFont="1" applyBorder="1" applyAlignment="1">
      <alignment wrapText="1"/>
    </xf>
    <xf numFmtId="0" fontId="0" fillId="0" borderId="0" xfId="0" applyFont="1"/>
    <xf numFmtId="17" fontId="17" fillId="0" borderId="0" xfId="0" applyNumberFormat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/>
    <xf numFmtId="0" fontId="11" fillId="0" borderId="14" xfId="0" applyFont="1" applyBorder="1" applyAlignment="1">
      <alignment vertical="top"/>
    </xf>
    <xf numFmtId="0" fontId="18" fillId="0" borderId="14" xfId="0" applyFont="1" applyBorder="1"/>
    <xf numFmtId="0" fontId="20" fillId="0" borderId="14" xfId="0" applyFont="1" applyBorder="1" applyAlignment="1">
      <alignment horizontal="left" wrapText="1"/>
    </xf>
    <xf numFmtId="0" fontId="16" fillId="2" borderId="0" xfId="0" applyFont="1" applyFill="1" applyAlignment="1">
      <alignment horizontal="center" vertical="center"/>
    </xf>
    <xf numFmtId="0" fontId="21" fillId="0" borderId="0" xfId="0" applyFont="1"/>
    <xf numFmtId="165" fontId="22" fillId="0" borderId="0" xfId="0" applyNumberFormat="1" applyFont="1" applyAlignment="1"/>
    <xf numFmtId="0" fontId="22" fillId="0" borderId="0" xfId="0" applyFont="1"/>
    <xf numFmtId="0" fontId="22" fillId="7" borderId="14" xfId="0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4" xfId="0" applyFont="1" applyBorder="1"/>
    <xf numFmtId="0" fontId="22" fillId="0" borderId="14" xfId="0" applyFont="1" applyFill="1" applyBorder="1"/>
    <xf numFmtId="0" fontId="0" fillId="0" borderId="0" xfId="0" applyFill="1"/>
    <xf numFmtId="0" fontId="16" fillId="0" borderId="0" xfId="0" applyFont="1"/>
    <xf numFmtId="0" fontId="0" fillId="0" borderId="14" xfId="0" applyBorder="1"/>
    <xf numFmtId="0" fontId="22" fillId="0" borderId="18" xfId="0" applyFont="1" applyBorder="1"/>
    <xf numFmtId="0" fontId="22" fillId="0" borderId="42" xfId="0" applyFont="1" applyBorder="1"/>
    <xf numFmtId="0" fontId="16" fillId="0" borderId="0" xfId="0" applyFont="1" applyAlignment="1">
      <alignment vertical="center"/>
    </xf>
    <xf numFmtId="0" fontId="0" fillId="0" borderId="51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24" fillId="0" borderId="56" xfId="0" applyFont="1" applyBorder="1" applyAlignment="1">
      <alignment horizontal="center" wrapText="1"/>
    </xf>
    <xf numFmtId="0" fontId="24" fillId="0" borderId="57" xfId="0" applyFont="1" applyBorder="1" applyAlignment="1">
      <alignment horizontal="center" wrapText="1"/>
    </xf>
    <xf numFmtId="0" fontId="24" fillId="0" borderId="57" xfId="0" applyFont="1" applyBorder="1" applyAlignment="1">
      <alignment wrapText="1"/>
    </xf>
    <xf numFmtId="0" fontId="24" fillId="0" borderId="51" xfId="0" applyFont="1" applyBorder="1" applyAlignment="1">
      <alignment vertical="top" wrapText="1"/>
    </xf>
    <xf numFmtId="10" fontId="0" fillId="0" borderId="57" xfId="0" applyNumberFormat="1" applyBorder="1" applyAlignment="1">
      <alignment vertical="top" wrapText="1"/>
    </xf>
    <xf numFmtId="0" fontId="24" fillId="0" borderId="57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wrapText="1"/>
    </xf>
    <xf numFmtId="0" fontId="25" fillId="0" borderId="64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3" fillId="0" borderId="51" xfId="0" applyFont="1" applyBorder="1" applyAlignment="1">
      <alignment horizontal="center" wrapText="1"/>
    </xf>
    <xf numFmtId="0" fontId="23" fillId="0" borderId="57" xfId="0" applyFont="1" applyBorder="1" applyAlignment="1">
      <alignment vertical="top" wrapText="1"/>
    </xf>
    <xf numFmtId="0" fontId="23" fillId="0" borderId="64" xfId="0" applyFont="1" applyBorder="1" applyAlignment="1">
      <alignment vertical="top" wrapText="1"/>
    </xf>
    <xf numFmtId="2" fontId="23" fillId="0" borderId="64" xfId="0" applyNumberFormat="1" applyFont="1" applyBorder="1" applyAlignment="1">
      <alignment vertical="top" wrapText="1"/>
    </xf>
    <xf numFmtId="10" fontId="23" fillId="0" borderId="64" xfId="0" applyNumberFormat="1" applyFont="1" applyBorder="1" applyAlignment="1">
      <alignment vertical="top" wrapText="1"/>
    </xf>
    <xf numFmtId="2" fontId="25" fillId="0" borderId="64" xfId="0" applyNumberFormat="1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6" xfId="0" applyFont="1" applyBorder="1" applyAlignment="1">
      <alignment horizontal="right" vertical="top" wrapText="1"/>
    </xf>
    <xf numFmtId="0" fontId="29" fillId="0" borderId="45" xfId="0" applyFont="1" applyBorder="1" applyAlignment="1">
      <alignment horizontal="right" vertical="top" wrapText="1"/>
    </xf>
    <xf numFmtId="10" fontId="29" fillId="0" borderId="45" xfId="0" applyNumberFormat="1" applyFont="1" applyBorder="1" applyAlignment="1">
      <alignment horizontal="right" vertical="top" wrapText="1"/>
    </xf>
    <xf numFmtId="0" fontId="28" fillId="0" borderId="45" xfId="0" applyFont="1" applyBorder="1" applyAlignment="1">
      <alignment horizontal="right" vertical="top" wrapText="1"/>
    </xf>
    <xf numFmtId="10" fontId="25" fillId="0" borderId="64" xfId="0" applyNumberFormat="1" applyFont="1" applyBorder="1" applyAlignment="1">
      <alignment vertical="top" wrapText="1"/>
    </xf>
    <xf numFmtId="1" fontId="23" fillId="0" borderId="64" xfId="0" applyNumberFormat="1" applyFont="1" applyBorder="1" applyAlignment="1">
      <alignment vertical="top" wrapText="1"/>
    </xf>
    <xf numFmtId="0" fontId="28" fillId="7" borderId="51" xfId="0" applyFont="1" applyFill="1" applyBorder="1" applyAlignment="1">
      <alignment vertical="top" wrapText="1"/>
    </xf>
    <xf numFmtId="0" fontId="40" fillId="7" borderId="0" xfId="0" applyFont="1" applyFill="1" applyAlignment="1">
      <alignment vertical="center"/>
    </xf>
    <xf numFmtId="0" fontId="30" fillId="7" borderId="57" xfId="0" applyFont="1" applyFill="1" applyBorder="1" applyAlignment="1">
      <alignment horizontal="center" vertical="top" wrapText="1"/>
    </xf>
    <xf numFmtId="10" fontId="30" fillId="7" borderId="57" xfId="0" applyNumberFormat="1" applyFont="1" applyFill="1" applyBorder="1" applyAlignment="1">
      <alignment horizontal="center" vertical="top" wrapText="1"/>
    </xf>
    <xf numFmtId="0" fontId="39" fillId="7" borderId="0" xfId="0" applyFont="1" applyFill="1"/>
    <xf numFmtId="0" fontId="40" fillId="7" borderId="23" xfId="0" applyFont="1" applyFill="1" applyBorder="1" applyAlignment="1">
      <alignment vertical="center"/>
    </xf>
    <xf numFmtId="0" fontId="40" fillId="7" borderId="0" xfId="0" applyFont="1" applyFill="1" applyAlignment="1"/>
    <xf numFmtId="1" fontId="31" fillId="7" borderId="45" xfId="0" applyNumberFormat="1" applyFont="1" applyFill="1" applyBorder="1" applyAlignment="1">
      <alignment horizontal="right" vertical="top" wrapText="1"/>
    </xf>
    <xf numFmtId="10" fontId="29" fillId="7" borderId="45" xfId="0" applyNumberFormat="1" applyFont="1" applyFill="1" applyBorder="1" applyAlignment="1">
      <alignment horizontal="right" vertical="top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43" fillId="7" borderId="0" xfId="0" applyFont="1" applyFill="1"/>
    <xf numFmtId="0" fontId="30" fillId="7" borderId="0" xfId="0" applyFont="1" applyFill="1"/>
    <xf numFmtId="0" fontId="36" fillId="7" borderId="0" xfId="0" applyFont="1" applyFill="1" applyBorder="1" applyAlignment="1">
      <alignment vertical="center"/>
    </xf>
    <xf numFmtId="0" fontId="35" fillId="7" borderId="0" xfId="0" applyFont="1" applyFill="1" applyBorder="1" applyAlignment="1">
      <alignment horizontal="center" vertical="center"/>
    </xf>
    <xf numFmtId="0" fontId="41" fillId="7" borderId="0" xfId="0" applyFont="1" applyFill="1"/>
    <xf numFmtId="0" fontId="43" fillId="7" borderId="53" xfId="0" applyFont="1" applyFill="1" applyBorder="1" applyAlignment="1">
      <alignment horizontal="center" vertical="top" wrapText="1"/>
    </xf>
    <xf numFmtId="1" fontId="42" fillId="7" borderId="45" xfId="0" applyNumberFormat="1" applyFont="1" applyFill="1" applyBorder="1" applyAlignment="1">
      <alignment horizontal="center" vertical="top" wrapText="1"/>
    </xf>
    <xf numFmtId="0" fontId="43" fillId="7" borderId="52" xfId="0" applyFont="1" applyFill="1" applyBorder="1" applyAlignment="1">
      <alignment horizontal="center" vertical="top" wrapText="1"/>
    </xf>
    <xf numFmtId="0" fontId="43" fillId="7" borderId="51" xfId="0" applyFont="1" applyFill="1" applyBorder="1" applyAlignment="1">
      <alignment horizontal="center" vertical="top" wrapText="1"/>
    </xf>
    <xf numFmtId="0" fontId="45" fillId="7" borderId="51" xfId="0" applyFont="1" applyFill="1" applyBorder="1" applyAlignment="1">
      <alignment horizontal="center" vertical="top" wrapText="1"/>
    </xf>
    <xf numFmtId="1" fontId="44" fillId="7" borderId="45" xfId="0" applyNumberFormat="1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3" fillId="7" borderId="54" xfId="0" applyFont="1" applyFill="1" applyBorder="1" applyAlignment="1">
      <alignment horizontal="center" vertical="top" wrapText="1"/>
    </xf>
    <xf numFmtId="2" fontId="42" fillId="7" borderId="10" xfId="0" applyNumberFormat="1" applyFont="1" applyFill="1" applyBorder="1" applyAlignment="1">
      <alignment horizontal="center" vertical="top" wrapText="1"/>
    </xf>
    <xf numFmtId="0" fontId="42" fillId="7" borderId="70" xfId="0" applyFont="1" applyFill="1" applyBorder="1" applyAlignment="1">
      <alignment horizontal="center" vertical="top" wrapText="1"/>
    </xf>
    <xf numFmtId="2" fontId="43" fillId="7" borderId="71" xfId="0" applyNumberFormat="1" applyFont="1" applyFill="1" applyBorder="1" applyAlignment="1">
      <alignment horizontal="center" vertical="top" wrapText="1"/>
    </xf>
    <xf numFmtId="2" fontId="42" fillId="7" borderId="72" xfId="0" applyNumberFormat="1" applyFont="1" applyFill="1" applyBorder="1" applyAlignment="1">
      <alignment horizontal="center" vertical="top" wrapText="1"/>
    </xf>
    <xf numFmtId="2" fontId="42" fillId="7" borderId="45" xfId="0" applyNumberFormat="1" applyFont="1" applyFill="1" applyBorder="1" applyAlignment="1">
      <alignment horizontal="center" vertical="top" wrapText="1"/>
    </xf>
    <xf numFmtId="2" fontId="43" fillId="7" borderId="52" xfId="0" applyNumberFormat="1" applyFont="1" applyFill="1" applyBorder="1" applyAlignment="1">
      <alignment horizontal="center" vertical="top" wrapText="1"/>
    </xf>
    <xf numFmtId="0" fontId="42" fillId="7" borderId="45" xfId="0" applyFont="1" applyFill="1" applyBorder="1" applyAlignment="1">
      <alignment wrapText="1"/>
    </xf>
    <xf numFmtId="0" fontId="15" fillId="7" borderId="44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0" fontId="15" fillId="7" borderId="45" xfId="0" applyFont="1" applyFill="1" applyBorder="1" applyAlignment="1">
      <alignment horizontal="center" wrapText="1"/>
    </xf>
    <xf numFmtId="0" fontId="29" fillId="7" borderId="45" xfId="0" applyFont="1" applyFill="1" applyBorder="1" applyAlignment="1">
      <alignment wrapText="1"/>
    </xf>
    <xf numFmtId="0" fontId="15" fillId="7" borderId="5" xfId="0" applyFont="1" applyFill="1" applyBorder="1" applyAlignment="1">
      <alignment horizontal="right" wrapText="1"/>
    </xf>
    <xf numFmtId="0" fontId="15" fillId="7" borderId="45" xfId="0" applyFont="1" applyFill="1" applyBorder="1" applyAlignment="1">
      <alignment horizontal="right" wrapText="1"/>
    </xf>
    <xf numFmtId="0" fontId="15" fillId="7" borderId="5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vertical="top" wrapText="1"/>
    </xf>
    <xf numFmtId="0" fontId="15" fillId="7" borderId="45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45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vertical="top" wrapText="1"/>
    </xf>
    <xf numFmtId="2" fontId="15" fillId="7" borderId="0" xfId="0" applyNumberFormat="1" applyFont="1" applyFill="1" applyBorder="1" applyAlignment="1">
      <alignment vertical="top" wrapText="1"/>
    </xf>
    <xf numFmtId="0" fontId="34" fillId="7" borderId="5" xfId="0" applyFont="1" applyFill="1" applyBorder="1" applyAlignment="1">
      <alignment horizontal="center" wrapText="1"/>
    </xf>
    <xf numFmtId="0" fontId="33" fillId="7" borderId="43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top" wrapText="1"/>
    </xf>
    <xf numFmtId="0" fontId="33" fillId="7" borderId="16" xfId="0" applyFont="1" applyFill="1" applyBorder="1" applyAlignment="1">
      <alignment horizontal="center" wrapText="1"/>
    </xf>
    <xf numFmtId="1" fontId="15" fillId="7" borderId="14" xfId="0" applyNumberFormat="1" applyFont="1" applyFill="1" applyBorder="1" applyAlignment="1">
      <alignment horizontal="center" vertical="top" wrapText="1"/>
    </xf>
    <xf numFmtId="0" fontId="33" fillId="7" borderId="19" xfId="0" applyFont="1" applyFill="1" applyBorder="1" applyAlignment="1">
      <alignment horizontal="center" wrapText="1"/>
    </xf>
    <xf numFmtId="1" fontId="33" fillId="7" borderId="20" xfId="0" applyNumberFormat="1" applyFont="1" applyFill="1" applyBorder="1" applyAlignment="1">
      <alignment horizontal="center" vertical="top" wrapText="1"/>
    </xf>
    <xf numFmtId="0" fontId="33" fillId="7" borderId="0" xfId="0" applyFont="1" applyFill="1" applyBorder="1" applyAlignment="1">
      <alignment horizontal="center" vertical="top" wrapText="1"/>
    </xf>
    <xf numFmtId="0" fontId="28" fillId="7" borderId="57" xfId="0" applyFont="1" applyFill="1" applyBorder="1" applyAlignment="1">
      <alignment horizontal="center" wrapText="1"/>
    </xf>
    <xf numFmtId="0" fontId="28" fillId="7" borderId="2" xfId="0" applyFont="1" applyFill="1" applyBorder="1" applyAlignment="1">
      <alignment horizontal="center" wrapText="1"/>
    </xf>
    <xf numFmtId="2" fontId="15" fillId="7" borderId="57" xfId="0" applyNumberFormat="1" applyFont="1" applyFill="1" applyBorder="1" applyAlignment="1">
      <alignment horizontal="center" vertical="top" wrapText="1"/>
    </xf>
    <xf numFmtId="0" fontId="31" fillId="7" borderId="57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left" vertical="top" wrapText="1"/>
    </xf>
    <xf numFmtId="0" fontId="26" fillId="7" borderId="0" xfId="0" applyFont="1" applyFill="1" applyBorder="1" applyAlignment="1">
      <alignment horizontal="center" wrapText="1"/>
    </xf>
    <xf numFmtId="0" fontId="49" fillId="7" borderId="0" xfId="0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horizontal="center" vertical="top" wrapText="1"/>
    </xf>
    <xf numFmtId="0" fontId="28" fillId="7" borderId="2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horizontal="right" vertical="center" wrapText="1"/>
    </xf>
    <xf numFmtId="1" fontId="30" fillId="7" borderId="45" xfId="0" applyNumberFormat="1" applyFont="1" applyFill="1" applyBorder="1" applyAlignment="1">
      <alignment horizontal="right" vertical="top" wrapText="1"/>
    </xf>
    <xf numFmtId="10" fontId="30" fillId="7" borderId="45" xfId="0" applyNumberFormat="1" applyFont="1" applyFill="1" applyBorder="1" applyAlignment="1">
      <alignment horizontal="right" vertical="top" wrapText="1"/>
    </xf>
    <xf numFmtId="0" fontId="30" fillId="7" borderId="45" xfId="0" applyFont="1" applyFill="1" applyBorder="1" applyAlignment="1">
      <alignment horizontal="right" vertical="top" wrapText="1"/>
    </xf>
    <xf numFmtId="0" fontId="32" fillId="7" borderId="45" xfId="0" applyFont="1" applyFill="1" applyBorder="1" applyAlignment="1">
      <alignment horizontal="right" vertical="top" wrapText="1"/>
    </xf>
    <xf numFmtId="2" fontId="32" fillId="7" borderId="45" xfId="0" applyNumberFormat="1" applyFont="1" applyFill="1" applyBorder="1" applyAlignment="1">
      <alignment horizontal="right" vertical="top" wrapText="1"/>
    </xf>
    <xf numFmtId="0" fontId="46" fillId="7" borderId="1" xfId="0" applyFont="1" applyFill="1" applyBorder="1" applyAlignment="1">
      <alignment horizontal="center" vertical="top" wrapText="1"/>
    </xf>
    <xf numFmtId="0" fontId="46" fillId="7" borderId="5" xfId="0" applyFont="1" applyFill="1" applyBorder="1" applyAlignment="1">
      <alignment horizontal="center" vertical="top" wrapText="1"/>
    </xf>
    <xf numFmtId="0" fontId="46" fillId="7" borderId="45" xfId="0" applyFont="1" applyFill="1" applyBorder="1" applyAlignment="1">
      <alignment horizontal="center" wrapText="1"/>
    </xf>
    <xf numFmtId="0" fontId="46" fillId="7" borderId="5" xfId="0" applyFont="1" applyFill="1" applyBorder="1" applyAlignment="1">
      <alignment vertical="top" wrapText="1"/>
    </xf>
    <xf numFmtId="0" fontId="46" fillId="7" borderId="0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vertical="top" wrapText="1"/>
    </xf>
    <xf numFmtId="0" fontId="41" fillId="7" borderId="0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46" fillId="7" borderId="45" xfId="0" applyFont="1" applyFill="1" applyBorder="1" applyAlignment="1">
      <alignment horizontal="center" vertical="top" wrapText="1"/>
    </xf>
    <xf numFmtId="0" fontId="40" fillId="7" borderId="0" xfId="0" applyFont="1" applyFill="1"/>
    <xf numFmtId="0" fontId="30" fillId="7" borderId="0" xfId="0" applyFont="1" applyFill="1" applyBorder="1"/>
    <xf numFmtId="0" fontId="46" fillId="7" borderId="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31" fillId="7" borderId="0" xfId="0" applyFont="1" applyFill="1"/>
    <xf numFmtId="0" fontId="33" fillId="7" borderId="45" xfId="0" applyFont="1" applyFill="1" applyBorder="1" applyAlignment="1">
      <alignment horizontal="center" wrapText="1"/>
    </xf>
    <xf numFmtId="0" fontId="33" fillId="7" borderId="5" xfId="0" applyFont="1" applyFill="1" applyBorder="1" applyAlignment="1">
      <alignment horizontal="center" wrapText="1"/>
    </xf>
    <xf numFmtId="1" fontId="46" fillId="7" borderId="45" xfId="0" applyNumberFormat="1" applyFont="1" applyFill="1" applyBorder="1" applyAlignment="1">
      <alignment horizontal="center" vertical="top" wrapText="1"/>
    </xf>
    <xf numFmtId="1" fontId="46" fillId="7" borderId="2" xfId="0" applyNumberFormat="1" applyFont="1" applyFill="1" applyBorder="1" applyAlignment="1">
      <alignment horizontal="center" vertical="top" wrapText="1"/>
    </xf>
    <xf numFmtId="0" fontId="46" fillId="7" borderId="0" xfId="0" applyFont="1" applyFill="1" applyAlignment="1">
      <alignment horizontal="left" indent="15"/>
    </xf>
    <xf numFmtId="0" fontId="40" fillId="7" borderId="0" xfId="0" applyFont="1" applyFill="1" applyAlignment="1">
      <alignment horizontal="left" indent="9"/>
    </xf>
    <xf numFmtId="0" fontId="34" fillId="7" borderId="2" xfId="0" applyFont="1" applyFill="1" applyBorder="1" applyAlignment="1">
      <alignment horizontal="center" wrapText="1"/>
    </xf>
    <xf numFmtId="0" fontId="34" fillId="7" borderId="6" xfId="0" applyFont="1" applyFill="1" applyBorder="1" applyAlignment="1">
      <alignment horizontal="center" wrapText="1"/>
    </xf>
    <xf numFmtId="0" fontId="46" fillId="7" borderId="0" xfId="0" applyFont="1" applyFill="1"/>
    <xf numFmtId="0" fontId="46" fillId="7" borderId="0" xfId="0" applyFont="1" applyFill="1" applyAlignment="1">
      <alignment horizontal="left" indent="9"/>
    </xf>
    <xf numFmtId="0" fontId="34" fillId="7" borderId="5" xfId="0" applyFont="1" applyFill="1" applyBorder="1" applyAlignment="1">
      <alignment vertical="top" wrapText="1"/>
    </xf>
    <xf numFmtId="0" fontId="33" fillId="7" borderId="45" xfId="0" applyFont="1" applyFill="1" applyBorder="1" applyAlignment="1">
      <alignment vertical="top" wrapText="1"/>
    </xf>
    <xf numFmtId="0" fontId="34" fillId="7" borderId="0" xfId="0" applyFont="1" applyFill="1" applyBorder="1" applyAlignment="1">
      <alignment vertical="top" wrapText="1"/>
    </xf>
    <xf numFmtId="0" fontId="33" fillId="7" borderId="0" xfId="0" applyFont="1" applyFill="1" applyBorder="1" applyAlignment="1">
      <alignment vertical="top" wrapText="1"/>
    </xf>
    <xf numFmtId="0" fontId="51" fillId="7" borderId="0" xfId="0" applyFont="1" applyFill="1"/>
    <xf numFmtId="0" fontId="43" fillId="7" borderId="0" xfId="0" applyFont="1" applyFill="1" applyAlignment="1"/>
    <xf numFmtId="0" fontId="30" fillId="7" borderId="0" xfId="0" applyFont="1" applyFill="1" applyAlignment="1">
      <alignment horizontal="left" indent="15"/>
    </xf>
    <xf numFmtId="0" fontId="54" fillId="7" borderId="0" xfId="0" applyFont="1" applyFill="1" applyAlignment="1"/>
    <xf numFmtId="0" fontId="24" fillId="7" borderId="2" xfId="0" applyFont="1" applyFill="1" applyBorder="1"/>
    <xf numFmtId="0" fontId="24" fillId="7" borderId="0" xfId="0" applyFont="1" applyFill="1" applyBorder="1" applyAlignment="1">
      <alignment wrapText="1"/>
    </xf>
    <xf numFmtId="0" fontId="15" fillId="7" borderId="2" xfId="0" applyFont="1" applyFill="1" applyBorder="1" applyAlignment="1">
      <alignment horizontal="right" wrapText="1"/>
    </xf>
    <xf numFmtId="0" fontId="33" fillId="7" borderId="29" xfId="0" applyFont="1" applyFill="1" applyBorder="1" applyAlignment="1">
      <alignment horizontal="center" vertical="top" wrapText="1"/>
    </xf>
    <xf numFmtId="1" fontId="15" fillId="7" borderId="42" xfId="0" applyNumberFormat="1" applyFont="1" applyFill="1" applyBorder="1" applyAlignment="1">
      <alignment horizontal="center" vertical="top" wrapText="1"/>
    </xf>
    <xf numFmtId="1" fontId="33" fillId="7" borderId="76" xfId="0" applyNumberFormat="1" applyFont="1" applyFill="1" applyBorder="1" applyAlignment="1">
      <alignment horizontal="center" vertical="top" wrapText="1"/>
    </xf>
    <xf numFmtId="0" fontId="30" fillId="7" borderId="0" xfId="0" applyFont="1" applyFill="1"/>
    <xf numFmtId="0" fontId="43" fillId="7" borderId="0" xfId="0" applyFont="1" applyFill="1"/>
    <xf numFmtId="0" fontId="43" fillId="0" borderId="53" xfId="0" applyFont="1" applyBorder="1" applyAlignment="1">
      <alignment horizontal="center" vertical="top" wrapText="1"/>
    </xf>
    <xf numFmtId="0" fontId="45" fillId="0" borderId="51" xfId="0" applyFont="1" applyBorder="1" applyAlignment="1">
      <alignment horizontal="center" vertical="top" wrapText="1"/>
    </xf>
    <xf numFmtId="0" fontId="43" fillId="0" borderId="54" xfId="0" applyFont="1" applyBorder="1" applyAlignment="1">
      <alignment horizontal="center" vertical="top" wrapText="1"/>
    </xf>
    <xf numFmtId="2" fontId="43" fillId="0" borderId="51" xfId="0" applyNumberFormat="1" applyFont="1" applyBorder="1" applyAlignment="1">
      <alignment horizontal="center" vertical="top" wrapText="1"/>
    </xf>
    <xf numFmtId="2" fontId="43" fillId="0" borderId="52" xfId="0" applyNumberFormat="1" applyFont="1" applyBorder="1" applyAlignment="1">
      <alignment horizontal="center" vertical="top" wrapText="1"/>
    </xf>
    <xf numFmtId="0" fontId="28" fillId="7" borderId="0" xfId="0" applyFont="1" applyFill="1"/>
    <xf numFmtId="0" fontId="40" fillId="7" borderId="0" xfId="0" applyFont="1" applyFill="1" applyAlignment="1">
      <alignment horizontal="left" vertical="center"/>
    </xf>
    <xf numFmtId="0" fontId="43" fillId="7" borderId="0" xfId="0" applyFont="1" applyFill="1"/>
    <xf numFmtId="0" fontId="30" fillId="7" borderId="0" xfId="0" applyFont="1" applyFill="1"/>
    <xf numFmtId="0" fontId="40" fillId="7" borderId="0" xfId="0" applyFont="1" applyFill="1" applyAlignment="1">
      <alignment horizontal="left" vertical="center"/>
    </xf>
    <xf numFmtId="0" fontId="30" fillId="7" borderId="0" xfId="0" applyFont="1" applyFill="1"/>
    <xf numFmtId="0" fontId="43" fillId="7" borderId="0" xfId="0" applyFont="1" applyFill="1"/>
    <xf numFmtId="0" fontId="15" fillId="8" borderId="57" xfId="0" applyFont="1" applyFill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top" wrapText="1"/>
    </xf>
    <xf numFmtId="0" fontId="43" fillId="0" borderId="78" xfId="0" applyFont="1" applyBorder="1" applyAlignment="1">
      <alignment horizontal="center" vertical="top" wrapText="1"/>
    </xf>
    <xf numFmtId="0" fontId="43" fillId="7" borderId="79" xfId="0" applyFont="1" applyFill="1" applyBorder="1" applyAlignment="1">
      <alignment horizontal="center" vertical="top" wrapText="1"/>
    </xf>
    <xf numFmtId="0" fontId="43" fillId="7" borderId="80" xfId="0" applyFont="1" applyFill="1" applyBorder="1" applyAlignment="1">
      <alignment horizontal="center" vertical="top" wrapText="1"/>
    </xf>
    <xf numFmtId="0" fontId="30" fillId="7" borderId="0" xfId="0" applyFont="1" applyFill="1"/>
    <xf numFmtId="0" fontId="40" fillId="0" borderId="0" xfId="0" applyFont="1" applyAlignment="1">
      <alignment horizontal="left" indent="15"/>
    </xf>
    <xf numFmtId="0" fontId="30" fillId="0" borderId="0" xfId="0" applyFont="1"/>
    <xf numFmtId="0" fontId="32" fillId="0" borderId="5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2" fontId="15" fillId="0" borderId="0" xfId="0" applyNumberFormat="1" applyFont="1" applyFill="1" applyBorder="1" applyAlignment="1">
      <alignment vertical="top" wrapText="1"/>
    </xf>
    <xf numFmtId="0" fontId="40" fillId="0" borderId="0" xfId="0" applyFont="1" applyAlignment="1"/>
    <xf numFmtId="0" fontId="32" fillId="0" borderId="4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46" fillId="0" borderId="0" xfId="0" applyFont="1" applyAlignment="1">
      <alignment horizontal="left" indent="15"/>
    </xf>
    <xf numFmtId="0" fontId="49" fillId="8" borderId="45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15" fillId="8" borderId="5" xfId="0" applyFont="1" applyFill="1" applyBorder="1" applyAlignment="1">
      <alignment horizontal="right" vertical="center" wrapText="1"/>
    </xf>
    <xf numFmtId="0" fontId="15" fillId="8" borderId="45" xfId="0" applyFont="1" applyFill="1" applyBorder="1" applyAlignment="1">
      <alignment horizontal="right" vertical="center" wrapText="1"/>
    </xf>
    <xf numFmtId="0" fontId="42" fillId="7" borderId="45" xfId="0" applyFont="1" applyFill="1" applyBorder="1" applyAlignment="1">
      <alignment vertical="top" wrapText="1"/>
    </xf>
    <xf numFmtId="0" fontId="30" fillId="7" borderId="0" xfId="0" applyFont="1" applyFill="1"/>
    <xf numFmtId="0" fontId="43" fillId="7" borderId="0" xfId="0" applyFont="1" applyFill="1"/>
    <xf numFmtId="0" fontId="40" fillId="7" borderId="0" xfId="0" applyFont="1" applyFill="1" applyAlignment="1">
      <alignment horizontal="left" vertical="center"/>
    </xf>
    <xf numFmtId="2" fontId="15" fillId="8" borderId="45" xfId="0" applyNumberFormat="1" applyFont="1" applyFill="1" applyBorder="1" applyAlignment="1">
      <alignment horizontal="right" vertical="center" wrapText="1"/>
    </xf>
    <xf numFmtId="0" fontId="40" fillId="7" borderId="0" xfId="0" applyFont="1" applyFill="1" applyBorder="1" applyAlignment="1">
      <alignment vertical="center"/>
    </xf>
    <xf numFmtId="0" fontId="43" fillId="7" borderId="0" xfId="0" applyFont="1" applyFill="1"/>
    <xf numFmtId="0" fontId="40" fillId="7" borderId="0" xfId="0" applyFont="1" applyFill="1" applyAlignment="1">
      <alignment horizontal="left" vertical="center"/>
    </xf>
    <xf numFmtId="0" fontId="30" fillId="7" borderId="0" xfId="0" applyFont="1" applyFill="1"/>
    <xf numFmtId="0" fontId="45" fillId="7" borderId="0" xfId="0" applyFont="1" applyFill="1"/>
    <xf numFmtId="0" fontId="15" fillId="7" borderId="2" xfId="0" applyFont="1" applyFill="1" applyBorder="1" applyAlignment="1">
      <alignment horizontal="center" wrapText="1"/>
    </xf>
    <xf numFmtId="0" fontId="30" fillId="7" borderId="0" xfId="0" applyFont="1" applyFill="1"/>
    <xf numFmtId="9" fontId="15" fillId="7" borderId="45" xfId="0" applyNumberFormat="1" applyFont="1" applyFill="1" applyBorder="1" applyAlignment="1">
      <alignment horizontal="center" wrapText="1"/>
    </xf>
    <xf numFmtId="10" fontId="15" fillId="7" borderId="45" xfId="0" applyNumberFormat="1" applyFont="1" applyFill="1" applyBorder="1" applyAlignment="1">
      <alignment horizontal="center" wrapText="1"/>
    </xf>
    <xf numFmtId="0" fontId="33" fillId="7" borderId="7" xfId="0" applyFont="1" applyFill="1" applyBorder="1" applyAlignment="1">
      <alignment horizontal="center" vertical="top" wrapText="1"/>
    </xf>
    <xf numFmtId="0" fontId="41" fillId="7" borderId="59" xfId="0" applyFont="1" applyFill="1" applyBorder="1" applyAlignment="1">
      <alignment horizontal="center" wrapText="1"/>
    </xf>
    <xf numFmtId="0" fontId="41" fillId="7" borderId="58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44" fillId="7" borderId="0" xfId="0" applyFont="1" applyFill="1" applyAlignment="1">
      <alignment horizontal="left" vertical="center"/>
    </xf>
    <xf numFmtId="0" fontId="43" fillId="7" borderId="0" xfId="0" applyFont="1" applyFill="1"/>
    <xf numFmtId="0" fontId="32" fillId="0" borderId="2" xfId="0" applyFont="1" applyBorder="1" applyAlignment="1">
      <alignment horizontal="center" vertical="top" wrapText="1"/>
    </xf>
    <xf numFmtId="0" fontId="40" fillId="0" borderId="23" xfId="0" applyFont="1" applyBorder="1" applyAlignment="1">
      <alignment horizontal="left"/>
    </xf>
    <xf numFmtId="0" fontId="40" fillId="7" borderId="0" xfId="0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48" fillId="7" borderId="0" xfId="0" applyFont="1" applyFill="1" applyBorder="1" applyAlignment="1">
      <alignment horizontal="left" vertical="top" wrapText="1"/>
    </xf>
    <xf numFmtId="0" fontId="33" fillId="7" borderId="2" xfId="0" applyFont="1" applyFill="1" applyBorder="1" applyAlignment="1">
      <alignment vertical="top" wrapText="1"/>
    </xf>
    <xf numFmtId="0" fontId="33" fillId="7" borderId="0" xfId="0" applyFont="1" applyFill="1" applyBorder="1" applyAlignment="1">
      <alignment horizontal="center" wrapText="1"/>
    </xf>
    <xf numFmtId="0" fontId="46" fillId="7" borderId="2" xfId="0" applyFont="1" applyFill="1" applyBorder="1" applyAlignment="1">
      <alignment horizontal="center" vertical="top" wrapText="1"/>
    </xf>
    <xf numFmtId="0" fontId="40" fillId="7" borderId="23" xfId="0" applyFont="1" applyFill="1" applyBorder="1" applyAlignment="1">
      <alignment horizontal="left"/>
    </xf>
    <xf numFmtId="0" fontId="28" fillId="7" borderId="0" xfId="0" applyFont="1" applyFill="1" applyAlignment="1">
      <alignment horizontal="left"/>
    </xf>
    <xf numFmtId="0" fontId="30" fillId="7" borderId="0" xfId="0" applyFont="1" applyFill="1"/>
    <xf numFmtId="0" fontId="28" fillId="7" borderId="59" xfId="0" applyFont="1" applyFill="1" applyBorder="1" applyAlignment="1">
      <alignment horizontal="center" wrapText="1"/>
    </xf>
    <xf numFmtId="0" fontId="28" fillId="7" borderId="56" xfId="0" applyFont="1" applyFill="1" applyBorder="1" applyAlignment="1">
      <alignment horizontal="center" wrapText="1"/>
    </xf>
    <xf numFmtId="0" fontId="28" fillId="7" borderId="58" xfId="0" applyFont="1" applyFill="1" applyBorder="1" applyAlignment="1">
      <alignment horizontal="center" wrapText="1"/>
    </xf>
    <xf numFmtId="0" fontId="28" fillId="7" borderId="0" xfId="0" applyFont="1" applyFill="1" applyBorder="1" applyAlignment="1">
      <alignment horizontal="center" vertical="top" wrapText="1"/>
    </xf>
    <xf numFmtId="0" fontId="40" fillId="7" borderId="0" xfId="0" applyFont="1" applyFill="1" applyAlignment="1">
      <alignment horizontal="left" vertical="center"/>
    </xf>
    <xf numFmtId="0" fontId="33" fillId="7" borderId="2" xfId="0" applyFont="1" applyFill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right" vertical="top" wrapText="1"/>
    </xf>
    <xf numFmtId="0" fontId="15" fillId="0" borderId="5" xfId="0" applyFont="1" applyBorder="1" applyAlignment="1">
      <alignment horizontal="right" wrapText="1"/>
    </xf>
    <xf numFmtId="0" fontId="15" fillId="0" borderId="45" xfId="0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17" fontId="26" fillId="7" borderId="0" xfId="0" applyNumberFormat="1" applyFont="1" applyFill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right" wrapText="1"/>
    </xf>
    <xf numFmtId="0" fontId="33" fillId="4" borderId="5" xfId="0" applyFont="1" applyFill="1" applyBorder="1" applyAlignment="1">
      <alignment horizontal="right" wrapText="1"/>
    </xf>
    <xf numFmtId="1" fontId="33" fillId="7" borderId="0" xfId="0" applyNumberFormat="1" applyFont="1" applyFill="1" applyBorder="1" applyAlignment="1">
      <alignment horizontal="center" vertical="top" wrapText="1"/>
    </xf>
    <xf numFmtId="0" fontId="44" fillId="7" borderId="23" xfId="0" applyFont="1" applyFill="1" applyBorder="1" applyAlignment="1">
      <alignment horizontal="left" vertical="center"/>
    </xf>
    <xf numFmtId="0" fontId="15" fillId="0" borderId="5" xfId="0" applyFont="1" applyBorder="1" applyAlignment="1">
      <alignment vertical="top" wrapText="1"/>
    </xf>
    <xf numFmtId="0" fontId="15" fillId="0" borderId="4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28" fillId="7" borderId="87" xfId="0" applyFont="1" applyFill="1" applyBorder="1" applyAlignment="1">
      <alignment horizontal="center" wrapText="1"/>
    </xf>
    <xf numFmtId="0" fontId="28" fillId="7" borderId="90" xfId="0" applyFont="1" applyFill="1" applyBorder="1" applyAlignment="1">
      <alignment horizontal="center" wrapText="1"/>
    </xf>
    <xf numFmtId="0" fontId="30" fillId="7" borderId="93" xfId="0" applyFont="1" applyFill="1" applyBorder="1" applyAlignment="1">
      <alignment vertical="top" wrapText="1"/>
    </xf>
    <xf numFmtId="0" fontId="28" fillId="7" borderId="0" xfId="0" applyFont="1" applyFill="1" applyBorder="1" applyAlignment="1">
      <alignment horizontal="left"/>
    </xf>
    <xf numFmtId="0" fontId="28" fillId="7" borderId="94" xfId="0" applyFont="1" applyFill="1" applyBorder="1" applyAlignment="1">
      <alignment horizontal="center" wrapText="1"/>
    </xf>
    <xf numFmtId="0" fontId="28" fillId="7" borderId="45" xfId="0" applyFont="1" applyFill="1" applyBorder="1" applyAlignment="1">
      <alignment wrapText="1"/>
    </xf>
    <xf numFmtId="0" fontId="32" fillId="7" borderId="0" xfId="0" applyFont="1" applyFill="1" applyBorder="1" applyAlignment="1">
      <alignment vertical="top" wrapText="1"/>
    </xf>
    <xf numFmtId="0" fontId="32" fillId="7" borderId="0" xfId="0" applyFont="1" applyFill="1" applyBorder="1" applyAlignment="1">
      <alignment horizontal="right" vertical="top" wrapText="1"/>
    </xf>
    <xf numFmtId="2" fontId="32" fillId="7" borderId="0" xfId="0" applyNumberFormat="1" applyFont="1" applyFill="1" applyBorder="1" applyAlignment="1">
      <alignment horizontal="right" vertical="top" wrapText="1"/>
    </xf>
    <xf numFmtId="0" fontId="54" fillId="7" borderId="0" xfId="0" applyFont="1" applyFill="1" applyBorder="1" applyAlignment="1">
      <alignment horizontal="center"/>
    </xf>
    <xf numFmtId="0" fontId="59" fillId="7" borderId="14" xfId="0" applyFont="1" applyFill="1" applyBorder="1" applyAlignment="1">
      <alignment wrapText="1"/>
    </xf>
    <xf numFmtId="0" fontId="28" fillId="7" borderId="54" xfId="0" applyFont="1" applyFill="1" applyBorder="1" applyAlignment="1">
      <alignment vertical="top" wrapText="1"/>
    </xf>
    <xf numFmtId="0" fontId="30" fillId="7" borderId="95" xfId="0" applyFont="1" applyFill="1" applyBorder="1" applyAlignment="1">
      <alignment horizontal="center" vertical="top" wrapText="1"/>
    </xf>
    <xf numFmtId="0" fontId="30" fillId="7" borderId="7" xfId="0" applyFont="1" applyFill="1" applyBorder="1" applyAlignment="1">
      <alignment vertical="top" wrapText="1"/>
    </xf>
    <xf numFmtId="0" fontId="33" fillId="7" borderId="14" xfId="0" applyFont="1" applyFill="1" applyBorder="1" applyAlignment="1">
      <alignment vertical="top" wrapText="1"/>
    </xf>
    <xf numFmtId="0" fontId="33" fillId="7" borderId="43" xfId="0" applyFont="1" applyFill="1" applyBorder="1" applyAlignment="1">
      <alignment horizontal="center" vertical="top" wrapText="1"/>
    </xf>
    <xf numFmtId="0" fontId="33" fillId="7" borderId="16" xfId="0" applyFont="1" applyFill="1" applyBorder="1" applyAlignment="1">
      <alignment vertical="top" wrapText="1"/>
    </xf>
    <xf numFmtId="0" fontId="33" fillId="7" borderId="19" xfId="0" applyFont="1" applyFill="1" applyBorder="1" applyAlignment="1">
      <alignment horizontal="center" vertical="top" wrapText="1"/>
    </xf>
    <xf numFmtId="0" fontId="33" fillId="7" borderId="20" xfId="0" applyFont="1" applyFill="1" applyBorder="1" applyAlignment="1">
      <alignment horizontal="center" vertical="top" wrapText="1"/>
    </xf>
    <xf numFmtId="0" fontId="28" fillId="7" borderId="95" xfId="0" applyFont="1" applyFill="1" applyBorder="1" applyAlignment="1">
      <alignment horizontal="center" wrapText="1"/>
    </xf>
    <xf numFmtId="0" fontId="28" fillId="7" borderId="97" xfId="0" applyFont="1" applyFill="1" applyBorder="1" applyAlignment="1">
      <alignment horizontal="center" wrapText="1"/>
    </xf>
    <xf numFmtId="0" fontId="28" fillId="7" borderId="44" xfId="0" applyFont="1" applyFill="1" applyBorder="1" applyAlignment="1">
      <alignment horizontal="center" wrapText="1"/>
    </xf>
    <xf numFmtId="0" fontId="40" fillId="7" borderId="0" xfId="0" applyFont="1" applyFill="1" applyBorder="1" applyAlignment="1">
      <alignment horizontal="left" vertical="center"/>
    </xf>
    <xf numFmtId="0" fontId="33" fillId="7" borderId="6" xfId="0" applyFont="1" applyFill="1" applyBorder="1" applyAlignment="1">
      <alignment horizontal="center" vertical="top" wrapText="1"/>
    </xf>
    <xf numFmtId="0" fontId="59" fillId="7" borderId="14" xfId="0" applyFont="1" applyFill="1" applyBorder="1" applyAlignment="1">
      <alignment horizontal="right" wrapText="1"/>
    </xf>
    <xf numFmtId="0" fontId="59" fillId="7" borderId="14" xfId="0" applyFont="1" applyFill="1" applyBorder="1" applyAlignment="1">
      <alignment horizontal="left" wrapText="1"/>
    </xf>
    <xf numFmtId="0" fontId="33" fillId="7" borderId="96" xfId="0" applyFont="1" applyFill="1" applyBorder="1" applyAlignment="1">
      <alignment horizontal="center" vertical="top" wrapText="1"/>
    </xf>
    <xf numFmtId="0" fontId="60" fillId="7" borderId="0" xfId="0" applyFont="1" applyFill="1" applyBorder="1" applyAlignment="1">
      <alignment horizontal="center"/>
    </xf>
    <xf numFmtId="0" fontId="40" fillId="7" borderId="0" xfId="0" applyFont="1" applyFill="1" applyAlignment="1">
      <alignment horizontal="left" vertical="center"/>
    </xf>
    <xf numFmtId="0" fontId="43" fillId="0" borderId="54" xfId="0" applyFont="1" applyFill="1" applyBorder="1" applyAlignment="1">
      <alignment horizontal="center" vertical="top" wrapText="1"/>
    </xf>
    <xf numFmtId="0" fontId="56" fillId="7" borderId="0" xfId="0" applyFont="1" applyFill="1" applyBorder="1" applyAlignment="1">
      <alignment horizontal="center" wrapText="1"/>
    </xf>
    <xf numFmtId="0" fontId="24" fillId="7" borderId="0" xfId="0" applyFont="1" applyFill="1" applyBorder="1"/>
    <xf numFmtId="0" fontId="30" fillId="7" borderId="10" xfId="0" applyFont="1" applyFill="1" applyBorder="1" applyAlignment="1">
      <alignment horizontal="center" vertical="top" wrapText="1"/>
    </xf>
    <xf numFmtId="0" fontId="30" fillId="7" borderId="10" xfId="0" applyFont="1" applyFill="1" applyBorder="1" applyAlignment="1">
      <alignment vertical="top" wrapText="1"/>
    </xf>
    <xf numFmtId="0" fontId="30" fillId="7" borderId="95" xfId="0" applyFont="1" applyFill="1" applyBorder="1" applyAlignment="1">
      <alignment vertical="top" wrapText="1"/>
    </xf>
    <xf numFmtId="0" fontId="0" fillId="0" borderId="82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15" fillId="4" borderId="5" xfId="0" applyFont="1" applyFill="1" applyBorder="1" applyAlignment="1">
      <alignment horizontal="right" wrapText="1"/>
    </xf>
    <xf numFmtId="0" fontId="30" fillId="7" borderId="0" xfId="0" applyFont="1" applyFill="1" applyBorder="1" applyAlignment="1">
      <alignment vertical="top" wrapText="1"/>
    </xf>
    <xf numFmtId="9" fontId="30" fillId="7" borderId="0" xfId="0" applyNumberFormat="1" applyFont="1" applyFill="1" applyBorder="1" applyAlignment="1">
      <alignment vertical="top" wrapText="1"/>
    </xf>
    <xf numFmtId="0" fontId="40" fillId="7" borderId="0" xfId="0" applyFont="1" applyFill="1" applyAlignment="1">
      <alignment horizontal="left" vertical="center"/>
    </xf>
    <xf numFmtId="0" fontId="29" fillId="7" borderId="16" xfId="0" applyFont="1" applyFill="1" applyBorder="1" applyAlignment="1">
      <alignment vertical="top" wrapText="1"/>
    </xf>
    <xf numFmtId="0" fontId="29" fillId="0" borderId="16" xfId="0" applyFont="1" applyBorder="1" applyAlignment="1">
      <alignment horizontal="center" wrapText="1"/>
    </xf>
    <xf numFmtId="10" fontId="29" fillId="0" borderId="42" xfId="0" applyNumberFormat="1" applyFont="1" applyBorder="1" applyAlignment="1">
      <alignment vertical="top" wrapText="1"/>
    </xf>
    <xf numFmtId="0" fontId="29" fillId="0" borderId="19" xfId="0" applyFont="1" applyBorder="1" applyAlignment="1">
      <alignment horizontal="center" wrapText="1"/>
    </xf>
    <xf numFmtId="0" fontId="29" fillId="0" borderId="17" xfId="0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2" fontId="29" fillId="7" borderId="16" xfId="0" applyNumberFormat="1" applyFont="1" applyFill="1" applyBorder="1" applyAlignment="1">
      <alignment vertical="top" wrapText="1"/>
    </xf>
    <xf numFmtId="2" fontId="29" fillId="7" borderId="42" xfId="0" applyNumberFormat="1" applyFont="1" applyFill="1" applyBorder="1" applyAlignment="1">
      <alignment vertical="top" wrapText="1"/>
    </xf>
    <xf numFmtId="2" fontId="31" fillId="0" borderId="19" xfId="0" applyNumberFormat="1" applyFont="1" applyBorder="1" applyAlignment="1">
      <alignment vertical="top" wrapText="1"/>
    </xf>
    <xf numFmtId="2" fontId="31" fillId="0" borderId="76" xfId="0" applyNumberFormat="1" applyFont="1" applyBorder="1" applyAlignment="1">
      <alignment vertical="top" wrapText="1"/>
    </xf>
    <xf numFmtId="0" fontId="31" fillId="0" borderId="42" xfId="0" applyFont="1" applyBorder="1" applyAlignment="1">
      <alignment horizontal="center" vertical="top" wrapText="1"/>
    </xf>
    <xf numFmtId="2" fontId="29" fillId="4" borderId="42" xfId="0" applyNumberFormat="1" applyFont="1" applyFill="1" applyBorder="1" applyAlignment="1">
      <alignment vertical="top" wrapText="1"/>
    </xf>
    <xf numFmtId="2" fontId="31" fillId="4" borderId="42" xfId="0" applyNumberFormat="1" applyFont="1" applyFill="1" applyBorder="1" applyAlignment="1">
      <alignment vertical="top" wrapText="1"/>
    </xf>
    <xf numFmtId="1" fontId="29" fillId="4" borderId="16" xfId="0" applyNumberFormat="1" applyFont="1" applyFill="1" applyBorder="1" applyAlignment="1">
      <alignment vertical="top" wrapText="1"/>
    </xf>
    <xf numFmtId="1" fontId="31" fillId="4" borderId="16" xfId="0" applyNumberFormat="1" applyFont="1" applyFill="1" applyBorder="1" applyAlignment="1">
      <alignment vertical="top" wrapText="1"/>
    </xf>
    <xf numFmtId="1" fontId="31" fillId="4" borderId="19" xfId="0" applyNumberFormat="1" applyFont="1" applyFill="1" applyBorder="1" applyAlignment="1">
      <alignment vertical="top" wrapText="1"/>
    </xf>
    <xf numFmtId="0" fontId="31" fillId="0" borderId="16" xfId="0" applyFont="1" applyBorder="1" applyAlignment="1">
      <alignment horizontal="center" vertical="top" wrapText="1"/>
    </xf>
    <xf numFmtId="10" fontId="29" fillId="0" borderId="16" xfId="0" applyNumberFormat="1" applyFont="1" applyBorder="1" applyAlignment="1">
      <alignment vertical="top" wrapText="1"/>
    </xf>
    <xf numFmtId="10" fontId="29" fillId="0" borderId="19" xfId="0" applyNumberFormat="1" applyFont="1" applyBorder="1" applyAlignment="1">
      <alignment vertical="top" wrapText="1"/>
    </xf>
    <xf numFmtId="10" fontId="29" fillId="0" borderId="76" xfId="0" applyNumberFormat="1" applyFont="1" applyBorder="1" applyAlignment="1">
      <alignment vertical="top" wrapText="1"/>
    </xf>
    <xf numFmtId="0" fontId="31" fillId="4" borderId="16" xfId="0" applyFont="1" applyFill="1" applyBorder="1" applyAlignment="1">
      <alignment horizontal="center" vertical="top" wrapText="1"/>
    </xf>
    <xf numFmtId="0" fontId="31" fillId="4" borderId="42" xfId="0" applyFont="1" applyFill="1" applyBorder="1" applyAlignment="1">
      <alignment horizontal="center" vertical="top" wrapText="1"/>
    </xf>
    <xf numFmtId="2" fontId="29" fillId="0" borderId="0" xfId="0" applyNumberFormat="1" applyFont="1" applyBorder="1" applyAlignment="1">
      <alignment vertical="top" wrapText="1"/>
    </xf>
    <xf numFmtId="2" fontId="31" fillId="0" borderId="0" xfId="0" applyNumberFormat="1" applyFont="1" applyBorder="1" applyAlignment="1">
      <alignment vertical="top" wrapText="1"/>
    </xf>
    <xf numFmtId="0" fontId="59" fillId="7" borderId="42" xfId="0" applyFont="1" applyFill="1" applyBorder="1" applyAlignment="1">
      <alignment wrapText="1"/>
    </xf>
    <xf numFmtId="2" fontId="24" fillId="7" borderId="2" xfId="0" applyNumberFormat="1" applyFont="1" applyFill="1" applyBorder="1"/>
    <xf numFmtId="0" fontId="33" fillId="7" borderId="10" xfId="0" applyFont="1" applyFill="1" applyBorder="1" applyAlignment="1">
      <alignment horizontal="center" vertical="top" wrapText="1"/>
    </xf>
    <xf numFmtId="0" fontId="15" fillId="7" borderId="14" xfId="0" applyFont="1" applyFill="1" applyBorder="1" applyAlignment="1">
      <alignment horizontal="right" vertical="top" wrapText="1"/>
    </xf>
    <xf numFmtId="0" fontId="34" fillId="7" borderId="43" xfId="0" applyFont="1" applyFill="1" applyBorder="1" applyAlignment="1">
      <alignment horizontal="center" wrapText="1"/>
    </xf>
    <xf numFmtId="0" fontId="15" fillId="7" borderId="28" xfId="0" applyFont="1" applyFill="1" applyBorder="1" applyAlignment="1">
      <alignment horizontal="right" vertical="top" wrapText="1"/>
    </xf>
    <xf numFmtId="0" fontId="15" fillId="7" borderId="29" xfId="0" applyFont="1" applyFill="1" applyBorder="1" applyAlignment="1">
      <alignment horizontal="right" vertical="top" wrapText="1"/>
    </xf>
    <xf numFmtId="0" fontId="34" fillId="7" borderId="16" xfId="0" applyFont="1" applyFill="1" applyBorder="1" applyAlignment="1">
      <alignment horizontal="center" wrapText="1"/>
    </xf>
    <xf numFmtId="0" fontId="15" fillId="7" borderId="42" xfId="0" applyFont="1" applyFill="1" applyBorder="1" applyAlignment="1">
      <alignment horizontal="right" vertical="top" wrapText="1"/>
    </xf>
    <xf numFmtId="0" fontId="34" fillId="7" borderId="19" xfId="0" applyFont="1" applyFill="1" applyBorder="1" applyAlignment="1">
      <alignment horizontal="center" vertical="top" wrapText="1"/>
    </xf>
    <xf numFmtId="0" fontId="33" fillId="7" borderId="20" xfId="0" applyFont="1" applyFill="1" applyBorder="1" applyAlignment="1">
      <alignment horizontal="right" vertical="top" wrapText="1"/>
    </xf>
    <xf numFmtId="0" fontId="33" fillId="7" borderId="76" xfId="0" applyFont="1" applyFill="1" applyBorder="1" applyAlignment="1">
      <alignment horizontal="right" vertical="top" wrapText="1"/>
    </xf>
    <xf numFmtId="0" fontId="34" fillId="0" borderId="43" xfId="0" applyFont="1" applyFill="1" applyBorder="1" applyAlignment="1">
      <alignment horizontal="center" vertical="top" wrapText="1"/>
    </xf>
    <xf numFmtId="0" fontId="33" fillId="0" borderId="28" xfId="0" applyFont="1" applyFill="1" applyBorder="1" applyAlignment="1">
      <alignment horizontal="right" vertical="top" wrapText="1"/>
    </xf>
    <xf numFmtId="0" fontId="33" fillId="0" borderId="29" xfId="0" applyFont="1" applyFill="1" applyBorder="1" applyAlignment="1">
      <alignment horizontal="right" vertical="top" wrapText="1"/>
    </xf>
    <xf numFmtId="0" fontId="34" fillId="0" borderId="43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right" vertical="top" wrapText="1"/>
    </xf>
    <xf numFmtId="0" fontId="33" fillId="0" borderId="29" xfId="0" applyFont="1" applyBorder="1" applyAlignment="1">
      <alignment horizontal="right" vertical="top" wrapText="1"/>
    </xf>
    <xf numFmtId="0" fontId="34" fillId="9" borderId="19" xfId="0" applyFont="1" applyFill="1" applyBorder="1" applyAlignment="1">
      <alignment horizontal="center" vertical="top" wrapText="1"/>
    </xf>
    <xf numFmtId="0" fontId="33" fillId="9" borderId="20" xfId="0" applyFont="1" applyFill="1" applyBorder="1" applyAlignment="1">
      <alignment horizontal="right" vertical="top" wrapText="1"/>
    </xf>
    <xf numFmtId="0" fontId="33" fillId="9" borderId="76" xfId="0" applyFont="1" applyFill="1" applyBorder="1" applyAlignment="1">
      <alignment horizontal="right" vertical="top" wrapText="1"/>
    </xf>
    <xf numFmtId="0" fontId="30" fillId="7" borderId="6" xfId="0" applyFont="1" applyFill="1" applyBorder="1" applyAlignment="1">
      <alignment horizontal="center" vertical="top" wrapText="1"/>
    </xf>
    <xf numFmtId="0" fontId="30" fillId="7" borderId="44" xfId="0" applyFont="1" applyFill="1" applyBorder="1"/>
    <xf numFmtId="0" fontId="30" fillId="7" borderId="10" xfId="0" applyFont="1" applyFill="1" applyBorder="1"/>
    <xf numFmtId="0" fontId="46" fillId="7" borderId="4" xfId="0" applyFont="1" applyFill="1" applyBorder="1" applyAlignment="1">
      <alignment vertical="top" wrapText="1"/>
    </xf>
    <xf numFmtId="0" fontId="46" fillId="7" borderId="10" xfId="0" applyFont="1" applyFill="1" applyBorder="1" applyAlignment="1">
      <alignment vertical="top" wrapText="1"/>
    </xf>
    <xf numFmtId="0" fontId="30" fillId="7" borderId="95" xfId="0" quotePrefix="1" applyFont="1" applyFill="1" applyBorder="1" applyAlignment="1">
      <alignment horizontal="center" vertical="top" wrapText="1"/>
    </xf>
    <xf numFmtId="0" fontId="30" fillId="7" borderId="94" xfId="0" applyFont="1" applyFill="1" applyBorder="1" applyAlignment="1">
      <alignment horizontal="center" vertical="top" wrapText="1"/>
    </xf>
    <xf numFmtId="0" fontId="30" fillId="7" borderId="23" xfId="0" applyFont="1" applyFill="1" applyBorder="1" applyAlignment="1">
      <alignment horizontal="center" vertical="top" wrapText="1"/>
    </xf>
    <xf numFmtId="0" fontId="30" fillId="7" borderId="98" xfId="0" applyFont="1" applyFill="1" applyBorder="1" applyAlignment="1">
      <alignment horizontal="center" vertical="top" wrapText="1"/>
    </xf>
    <xf numFmtId="0" fontId="30" fillId="7" borderId="99" xfId="0" applyFont="1" applyFill="1" applyBorder="1" applyAlignment="1">
      <alignment horizontal="center" vertical="top" wrapText="1"/>
    </xf>
    <xf numFmtId="9" fontId="30" fillId="7" borderId="99" xfId="0" applyNumberFormat="1" applyFont="1" applyFill="1" applyBorder="1" applyAlignment="1">
      <alignment horizontal="center" vertical="top" wrapText="1"/>
    </xf>
    <xf numFmtId="2" fontId="31" fillId="4" borderId="19" xfId="0" applyNumberFormat="1" applyFont="1" applyFill="1" applyBorder="1" applyAlignment="1">
      <alignment vertical="top" wrapText="1"/>
    </xf>
    <xf numFmtId="0" fontId="43" fillId="0" borderId="53" xfId="0" applyFont="1" applyBorder="1" applyAlignment="1">
      <alignment horizontal="right" vertical="top" wrapText="1"/>
    </xf>
    <xf numFmtId="0" fontId="43" fillId="7" borderId="53" xfId="0" applyFont="1" applyFill="1" applyBorder="1" applyAlignment="1">
      <alignment horizontal="right" vertical="top" wrapText="1"/>
    </xf>
    <xf numFmtId="0" fontId="43" fillId="7" borderId="50" xfId="0" applyFont="1" applyFill="1" applyBorder="1" applyAlignment="1">
      <alignment horizontal="right" vertical="top" wrapText="1"/>
    </xf>
    <xf numFmtId="1" fontId="42" fillId="7" borderId="45" xfId="0" applyNumberFormat="1" applyFont="1" applyFill="1" applyBorder="1" applyAlignment="1">
      <alignment horizontal="right" vertical="top" wrapText="1"/>
    </xf>
    <xf numFmtId="0" fontId="43" fillId="7" borderId="51" xfId="0" applyFont="1" applyFill="1" applyBorder="1" applyAlignment="1">
      <alignment horizontal="right" vertical="top" wrapText="1"/>
    </xf>
    <xf numFmtId="166" fontId="43" fillId="0" borderId="51" xfId="0" applyNumberFormat="1" applyFont="1" applyFill="1" applyBorder="1" applyAlignment="1">
      <alignment horizontal="right" vertical="top" wrapText="1"/>
    </xf>
    <xf numFmtId="0" fontId="43" fillId="7" borderId="52" xfId="0" applyFont="1" applyFill="1" applyBorder="1" applyAlignment="1">
      <alignment horizontal="right" vertical="top" wrapText="1"/>
    </xf>
    <xf numFmtId="0" fontId="43" fillId="7" borderId="79" xfId="0" applyFont="1" applyFill="1" applyBorder="1" applyAlignment="1">
      <alignment horizontal="right" vertical="top" wrapText="1"/>
    </xf>
    <xf numFmtId="0" fontId="43" fillId="0" borderId="52" xfId="0" applyFont="1" applyBorder="1" applyAlignment="1">
      <alignment horizontal="right" vertical="top" wrapText="1"/>
    </xf>
    <xf numFmtId="1" fontId="43" fillId="7" borderId="52" xfId="0" applyNumberFormat="1" applyFont="1" applyFill="1" applyBorder="1" applyAlignment="1">
      <alignment horizontal="right" vertical="top" wrapText="1"/>
    </xf>
    <xf numFmtId="1" fontId="29" fillId="7" borderId="16" xfId="0" applyNumberFormat="1" applyFont="1" applyFill="1" applyBorder="1" applyAlignment="1">
      <alignment vertical="top" wrapText="1"/>
    </xf>
    <xf numFmtId="1" fontId="29" fillId="7" borderId="42" xfId="0" applyNumberFormat="1" applyFont="1" applyFill="1" applyBorder="1" applyAlignment="1">
      <alignment vertical="top" wrapText="1"/>
    </xf>
    <xf numFmtId="1" fontId="31" fillId="0" borderId="19" xfId="0" applyNumberFormat="1" applyFont="1" applyBorder="1" applyAlignment="1">
      <alignment vertical="top" wrapText="1"/>
    </xf>
    <xf numFmtId="1" fontId="31" fillId="0" borderId="76" xfId="0" applyNumberFormat="1" applyFont="1" applyBorder="1" applyAlignment="1">
      <alignment vertical="top" wrapText="1"/>
    </xf>
    <xf numFmtId="0" fontId="62" fillId="7" borderId="6" xfId="0" applyFont="1" applyFill="1" applyBorder="1" applyAlignment="1">
      <alignment horizontal="right" vertical="center" wrapText="1"/>
    </xf>
    <xf numFmtId="0" fontId="29" fillId="7" borderId="47" xfId="0" applyFont="1" applyFill="1" applyBorder="1" applyAlignment="1">
      <alignment vertical="top" wrapText="1"/>
    </xf>
    <xf numFmtId="0" fontId="29" fillId="7" borderId="6" xfId="0" applyFont="1" applyFill="1" applyBorder="1" applyAlignment="1">
      <alignment vertical="top" wrapText="1"/>
    </xf>
    <xf numFmtId="0" fontId="28" fillId="7" borderId="47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17" fontId="26" fillId="7" borderId="1" xfId="0" applyNumberFormat="1" applyFont="1" applyFill="1" applyBorder="1" applyAlignment="1">
      <alignment horizontal="center" vertical="center" wrapText="1"/>
    </xf>
    <xf numFmtId="17" fontId="26" fillId="7" borderId="4" xfId="0" applyNumberFormat="1" applyFont="1" applyFill="1" applyBorder="1" applyAlignment="1">
      <alignment horizontal="center" vertical="center" wrapText="1"/>
    </xf>
    <xf numFmtId="17" fontId="26" fillId="7" borderId="5" xfId="0" applyNumberFormat="1" applyFont="1" applyFill="1" applyBorder="1" applyAlignment="1">
      <alignment horizontal="center" vertical="center" wrapText="1"/>
    </xf>
    <xf numFmtId="0" fontId="41" fillId="7" borderId="59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vertical="top" wrapText="1"/>
    </xf>
    <xf numFmtId="2" fontId="15" fillId="7" borderId="0" xfId="0" applyNumberFormat="1" applyFont="1" applyFill="1" applyBorder="1" applyAlignment="1">
      <alignment vertical="top" wrapText="1"/>
    </xf>
    <xf numFmtId="0" fontId="34" fillId="7" borderId="47" xfId="0" applyFont="1" applyFill="1" applyBorder="1" applyAlignment="1">
      <alignment horizontal="center" wrapText="1"/>
    </xf>
    <xf numFmtId="0" fontId="34" fillId="7" borderId="7" xfId="0" applyFont="1" applyFill="1" applyBorder="1" applyAlignment="1">
      <alignment horizontal="center" wrapText="1"/>
    </xf>
    <xf numFmtId="0" fontId="34" fillId="7" borderId="6" xfId="0" applyFont="1" applyFill="1" applyBorder="1" applyAlignment="1">
      <alignment horizontal="center" wrapText="1"/>
    </xf>
    <xf numFmtId="0" fontId="46" fillId="7" borderId="47" xfId="0" applyFont="1" applyFill="1" applyBorder="1" applyAlignment="1">
      <alignment horizontal="center" vertical="top" wrapText="1"/>
    </xf>
    <xf numFmtId="0" fontId="46" fillId="7" borderId="6" xfId="0" applyFont="1" applyFill="1" applyBorder="1" applyAlignment="1">
      <alignment horizontal="center" vertical="top" wrapText="1"/>
    </xf>
    <xf numFmtId="0" fontId="46" fillId="7" borderId="7" xfId="0" applyFont="1" applyFill="1" applyBorder="1" applyAlignment="1">
      <alignment horizontal="center" vertical="top" wrapText="1"/>
    </xf>
    <xf numFmtId="0" fontId="33" fillId="7" borderId="47" xfId="0" applyFont="1" applyFill="1" applyBorder="1" applyAlignment="1">
      <alignment horizontal="center" vertical="top" wrapText="1"/>
    </xf>
    <xf numFmtId="0" fontId="33" fillId="7" borderId="6" xfId="0" applyFont="1" applyFill="1" applyBorder="1" applyAlignment="1">
      <alignment horizontal="center" vertical="top" wrapText="1"/>
    </xf>
    <xf numFmtId="0" fontId="28" fillId="7" borderId="55" xfId="0" applyFont="1" applyFill="1" applyBorder="1" applyAlignment="1">
      <alignment horizontal="center" wrapText="1"/>
    </xf>
    <xf numFmtId="0" fontId="28" fillId="7" borderId="51" xfId="0" applyFont="1" applyFill="1" applyBorder="1" applyAlignment="1">
      <alignment horizontal="center" wrapText="1"/>
    </xf>
    <xf numFmtId="0" fontId="62" fillId="7" borderId="55" xfId="0" applyFont="1" applyFill="1" applyBorder="1" applyAlignment="1">
      <alignment horizontal="center" wrapText="1"/>
    </xf>
    <xf numFmtId="0" fontId="62" fillId="7" borderId="51" xfId="0" applyFont="1" applyFill="1" applyBorder="1" applyAlignment="1">
      <alignment horizontal="center" wrapText="1"/>
    </xf>
    <xf numFmtId="0" fontId="40" fillId="7" borderId="0" xfId="0" applyFont="1" applyFill="1" applyAlignment="1">
      <alignment horizontal="left" vertical="center"/>
    </xf>
    <xf numFmtId="0" fontId="28" fillId="7" borderId="61" xfId="0" applyFont="1" applyFill="1" applyBorder="1" applyAlignment="1">
      <alignment horizontal="center" wrapText="1"/>
    </xf>
    <xf numFmtId="0" fontId="28" fillId="7" borderId="47" xfId="0" applyFont="1" applyFill="1" applyBorder="1" applyAlignment="1">
      <alignment horizontal="center" wrapText="1"/>
    </xf>
    <xf numFmtId="0" fontId="28" fillId="7" borderId="7" xfId="0" applyFont="1" applyFill="1" applyBorder="1" applyAlignment="1">
      <alignment horizontal="center" wrapText="1"/>
    </xf>
    <xf numFmtId="0" fontId="28" fillId="7" borderId="6" xfId="0" applyFont="1" applyFill="1" applyBorder="1" applyAlignment="1">
      <alignment horizontal="center" wrapText="1"/>
    </xf>
    <xf numFmtId="0" fontId="62" fillId="7" borderId="87" xfId="0" applyFont="1" applyFill="1" applyBorder="1" applyAlignment="1">
      <alignment horizontal="center" wrapText="1"/>
    </xf>
    <xf numFmtId="0" fontId="57" fillId="7" borderId="47" xfId="0" applyFont="1" applyFill="1" applyBorder="1" applyAlignment="1">
      <alignment horizontal="center" wrapText="1"/>
    </xf>
    <xf numFmtId="0" fontId="57" fillId="7" borderId="7" xfId="0" applyFont="1" applyFill="1" applyBorder="1" applyAlignment="1">
      <alignment horizontal="center" wrapText="1"/>
    </xf>
    <xf numFmtId="0" fontId="57" fillId="7" borderId="6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8" fillId="7" borderId="47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 wrapText="1"/>
    </xf>
    <xf numFmtId="0" fontId="28" fillId="7" borderId="47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center" vertical="top" wrapText="1"/>
    </xf>
    <xf numFmtId="0" fontId="32" fillId="7" borderId="2" xfId="0" applyFont="1" applyFill="1" applyBorder="1" applyAlignment="1">
      <alignment vertical="top" wrapText="1"/>
    </xf>
    <xf numFmtId="0" fontId="41" fillId="7" borderId="55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horizontal="center" wrapText="1"/>
    </xf>
    <xf numFmtId="17" fontId="26" fillId="7" borderId="81" xfId="0" applyNumberFormat="1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vertical="top" wrapText="1"/>
    </xf>
    <xf numFmtId="0" fontId="42" fillId="7" borderId="4" xfId="0" applyFont="1" applyFill="1" applyBorder="1" applyAlignment="1">
      <alignment vertical="top" wrapText="1"/>
    </xf>
    <xf numFmtId="0" fontId="42" fillId="7" borderId="47" xfId="0" applyFont="1" applyFill="1" applyBorder="1" applyAlignment="1">
      <alignment horizontal="left" wrapText="1"/>
    </xf>
    <xf numFmtId="0" fontId="42" fillId="7" borderId="7" xfId="0" applyFont="1" applyFill="1" applyBorder="1" applyAlignment="1">
      <alignment horizontal="left" wrapText="1"/>
    </xf>
    <xf numFmtId="0" fontId="42" fillId="7" borderId="6" xfId="0" applyFont="1" applyFill="1" applyBorder="1" applyAlignment="1">
      <alignment horizontal="left" wrapText="1"/>
    </xf>
    <xf numFmtId="0" fontId="42" fillId="7" borderId="2" xfId="0" applyFont="1" applyFill="1" applyBorder="1" applyAlignment="1">
      <alignment wrapText="1"/>
    </xf>
    <xf numFmtId="0" fontId="42" fillId="7" borderId="73" xfId="0" applyFont="1" applyFill="1" applyBorder="1" applyAlignment="1">
      <alignment vertical="top" wrapText="1"/>
    </xf>
    <xf numFmtId="0" fontId="42" fillId="7" borderId="74" xfId="0" applyFont="1" applyFill="1" applyBorder="1" applyAlignment="1">
      <alignment vertical="top" wrapText="1"/>
    </xf>
    <xf numFmtId="0" fontId="42" fillId="7" borderId="75" xfId="0" applyFont="1" applyFill="1" applyBorder="1" applyAlignment="1">
      <alignment vertical="top" wrapText="1"/>
    </xf>
    <xf numFmtId="0" fontId="42" fillId="7" borderId="1" xfId="0" applyFont="1" applyFill="1" applyBorder="1" applyAlignment="1">
      <alignment vertical="top" wrapText="1"/>
    </xf>
    <xf numFmtId="0" fontId="42" fillId="7" borderId="1" xfId="0" applyFont="1" applyFill="1" applyBorder="1" applyAlignment="1">
      <alignment wrapText="1"/>
    </xf>
    <xf numFmtId="0" fontId="42" fillId="7" borderId="2" xfId="0" applyFont="1" applyFill="1" applyBorder="1" applyAlignment="1">
      <alignment horizontal="center" vertical="top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46" xfId="0" applyFont="1" applyFill="1" applyBorder="1" applyAlignment="1">
      <alignment horizontal="center" vertical="center" wrapText="1"/>
    </xf>
    <xf numFmtId="0" fontId="34" fillId="7" borderId="44" xfId="0" applyFont="1" applyFill="1" applyBorder="1" applyAlignment="1">
      <alignment horizontal="center" vertical="center" wrapText="1"/>
    </xf>
    <xf numFmtId="0" fontId="34" fillId="7" borderId="48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17" fontId="34" fillId="7" borderId="1" xfId="0" applyNumberFormat="1" applyFont="1" applyFill="1" applyBorder="1" applyAlignment="1">
      <alignment horizontal="center" vertical="center" wrapText="1"/>
    </xf>
    <xf numFmtId="17" fontId="34" fillId="7" borderId="67" xfId="0" applyNumberFormat="1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2" fillId="7" borderId="1" xfId="0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vertical="top" wrapText="1"/>
    </xf>
    <xf numFmtId="0" fontId="42" fillId="7" borderId="46" xfId="0" applyFont="1" applyFill="1" applyBorder="1" applyAlignment="1">
      <alignment vertical="top" wrapText="1"/>
    </xf>
    <xf numFmtId="0" fontId="42" fillId="7" borderId="44" xfId="0" applyFont="1" applyFill="1" applyBorder="1" applyAlignment="1">
      <alignment vertical="top" wrapText="1"/>
    </xf>
    <xf numFmtId="0" fontId="42" fillId="7" borderId="47" xfId="0" applyFont="1" applyFill="1" applyBorder="1" applyAlignment="1">
      <alignment vertical="top" wrapText="1"/>
    </xf>
    <xf numFmtId="0" fontId="42" fillId="7" borderId="6" xfId="0" applyFont="1" applyFill="1" applyBorder="1" applyAlignment="1">
      <alignment vertical="top" wrapText="1"/>
    </xf>
    <xf numFmtId="0" fontId="42" fillId="7" borderId="48" xfId="0" applyFont="1" applyFill="1" applyBorder="1" applyAlignment="1">
      <alignment vertical="top" wrapText="1"/>
    </xf>
    <xf numFmtId="0" fontId="42" fillId="7" borderId="0" xfId="0" applyFont="1" applyFill="1" applyBorder="1" applyAlignment="1">
      <alignment vertical="top" wrapText="1"/>
    </xf>
    <xf numFmtId="0" fontId="42" fillId="7" borderId="10" xfId="0" applyFont="1" applyFill="1" applyBorder="1" applyAlignment="1">
      <alignment vertical="top" wrapText="1"/>
    </xf>
    <xf numFmtId="18" fontId="42" fillId="7" borderId="2" xfId="0" applyNumberFormat="1" applyFont="1" applyFill="1" applyBorder="1" applyAlignment="1">
      <alignment horizontal="center" vertical="top" wrapText="1"/>
    </xf>
    <xf numFmtId="0" fontId="58" fillId="7" borderId="47" xfId="0" applyFont="1" applyFill="1" applyBorder="1" applyAlignment="1">
      <alignment horizontal="center" vertical="top" wrapText="1"/>
    </xf>
    <xf numFmtId="0" fontId="58" fillId="7" borderId="7" xfId="0" applyFont="1" applyFill="1" applyBorder="1" applyAlignment="1">
      <alignment horizontal="center" vertical="top" wrapText="1"/>
    </xf>
    <xf numFmtId="0" fontId="58" fillId="7" borderId="6" xfId="0" applyFont="1" applyFill="1" applyBorder="1" applyAlignment="1">
      <alignment horizontal="center" vertical="top" wrapText="1"/>
    </xf>
    <xf numFmtId="0" fontId="33" fillId="7" borderId="2" xfId="0" applyFont="1" applyFill="1" applyBorder="1" applyAlignment="1">
      <alignment horizontal="center" vertical="top" wrapText="1"/>
    </xf>
    <xf numFmtId="0" fontId="34" fillId="7" borderId="2" xfId="0" applyFont="1" applyFill="1" applyBorder="1" applyAlignment="1">
      <alignment horizontal="center" wrapText="1"/>
    </xf>
    <xf numFmtId="0" fontId="34" fillId="7" borderId="1" xfId="0" applyFont="1" applyFill="1" applyBorder="1" applyAlignment="1">
      <alignment horizontal="center" wrapText="1"/>
    </xf>
    <xf numFmtId="0" fontId="33" fillId="7" borderId="1" xfId="0" applyFont="1" applyFill="1" applyBorder="1" applyAlignment="1">
      <alignment horizontal="center" vertical="top" wrapText="1"/>
    </xf>
    <xf numFmtId="0" fontId="37" fillId="0" borderId="85" xfId="0" applyFont="1" applyFill="1" applyBorder="1" applyAlignment="1">
      <alignment horizontal="center" vertical="top" wrapText="1"/>
    </xf>
    <xf numFmtId="0" fontId="37" fillId="0" borderId="32" xfId="0" applyFont="1" applyFill="1" applyBorder="1" applyAlignment="1">
      <alignment horizontal="center" vertical="top" wrapText="1"/>
    </xf>
    <xf numFmtId="0" fontId="37" fillId="0" borderId="86" xfId="0" applyFont="1" applyFill="1" applyBorder="1" applyAlignment="1">
      <alignment horizontal="center" vertical="top" wrapText="1"/>
    </xf>
    <xf numFmtId="0" fontId="47" fillId="7" borderId="0" xfId="0" applyFont="1" applyFill="1" applyBorder="1" applyAlignment="1">
      <alignment horizontal="center"/>
    </xf>
    <xf numFmtId="0" fontId="47" fillId="7" borderId="60" xfId="0" applyFont="1" applyFill="1" applyBorder="1" applyAlignment="1">
      <alignment horizontal="center"/>
    </xf>
    <xf numFmtId="0" fontId="37" fillId="0" borderId="82" xfId="0" applyFont="1" applyFill="1" applyBorder="1" applyAlignment="1">
      <alignment horizontal="center" vertical="top" wrapText="1"/>
    </xf>
    <xf numFmtId="0" fontId="37" fillId="0" borderId="83" xfId="0" applyFont="1" applyFill="1" applyBorder="1" applyAlignment="1">
      <alignment horizontal="center" vertical="top" wrapText="1"/>
    </xf>
    <xf numFmtId="0" fontId="37" fillId="0" borderId="84" xfId="0" applyFont="1" applyFill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vertical="top" wrapText="1"/>
    </xf>
    <xf numFmtId="0" fontId="32" fillId="0" borderId="4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7" borderId="2" xfId="0" applyFont="1" applyFill="1" applyBorder="1" applyAlignment="1">
      <alignment horizontal="center" vertical="top" wrapText="1"/>
    </xf>
    <xf numFmtId="0" fontId="34" fillId="7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 wrapText="1"/>
    </xf>
    <xf numFmtId="0" fontId="33" fillId="7" borderId="47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vertical="top" wrapText="1"/>
    </xf>
    <xf numFmtId="0" fontId="33" fillId="7" borderId="29" xfId="0" applyFont="1" applyFill="1" applyBorder="1" applyAlignment="1">
      <alignment horizontal="center" vertical="top" wrapText="1"/>
    </xf>
    <xf numFmtId="0" fontId="33" fillId="7" borderId="42" xfId="0" applyFont="1" applyFill="1" applyBorder="1" applyAlignment="1">
      <alignment horizontal="center" vertical="top" wrapText="1"/>
    </xf>
    <xf numFmtId="0" fontId="33" fillId="7" borderId="76" xfId="0" applyFont="1" applyFill="1" applyBorder="1" applyAlignment="1">
      <alignment horizontal="center" vertical="top" wrapText="1"/>
    </xf>
    <xf numFmtId="0" fontId="33" fillId="7" borderId="6" xfId="0" applyFont="1" applyFill="1" applyBorder="1" applyAlignment="1">
      <alignment vertical="top" wrapText="1"/>
    </xf>
    <xf numFmtId="0" fontId="33" fillId="7" borderId="44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top" wrapText="1"/>
    </xf>
    <xf numFmtId="0" fontId="33" fillId="7" borderId="46" xfId="0" applyFont="1" applyFill="1" applyBorder="1" applyAlignment="1">
      <alignment horizontal="center" vertical="top" wrapText="1"/>
    </xf>
    <xf numFmtId="0" fontId="33" fillId="7" borderId="7" xfId="0" applyFont="1" applyFill="1" applyBorder="1" applyAlignment="1">
      <alignment horizontal="center" vertical="top" wrapText="1"/>
    </xf>
    <xf numFmtId="0" fontId="35" fillId="7" borderId="0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left" vertical="center"/>
    </xf>
    <xf numFmtId="0" fontId="42" fillId="7" borderId="1" xfId="0" applyFont="1" applyFill="1" applyBorder="1" applyAlignment="1">
      <alignment vertical="center" wrapText="1"/>
    </xf>
    <xf numFmtId="0" fontId="42" fillId="7" borderId="4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wrapText="1"/>
    </xf>
    <xf numFmtId="0" fontId="42" fillId="7" borderId="5" xfId="0" applyFont="1" applyFill="1" applyBorder="1" applyAlignment="1">
      <alignment vertical="top" wrapText="1"/>
    </xf>
    <xf numFmtId="0" fontId="30" fillId="7" borderId="55" xfId="0" applyFont="1" applyFill="1" applyBorder="1" applyAlignment="1">
      <alignment vertical="top" wrapText="1"/>
    </xf>
    <xf numFmtId="0" fontId="30" fillId="7" borderId="54" xfId="0" applyFont="1" applyFill="1" applyBorder="1" applyAlignment="1">
      <alignment vertical="top" wrapText="1"/>
    </xf>
    <xf numFmtId="0" fontId="30" fillId="7" borderId="65" xfId="0" applyFont="1" applyFill="1" applyBorder="1" applyAlignment="1">
      <alignment horizontal="center" vertical="top" wrapText="1"/>
    </xf>
    <xf numFmtId="0" fontId="30" fillId="7" borderId="6" xfId="0" applyFont="1" applyFill="1" applyBorder="1" applyAlignment="1">
      <alignment horizontal="center" vertical="top" wrapText="1"/>
    </xf>
    <xf numFmtId="0" fontId="30" fillId="7" borderId="66" xfId="0" applyFont="1" applyFill="1" applyBorder="1" applyAlignment="1">
      <alignment horizontal="center" vertical="top" wrapText="1"/>
    </xf>
    <xf numFmtId="0" fontId="30" fillId="7" borderId="4" xfId="0" applyFont="1" applyFill="1" applyBorder="1" applyAlignment="1">
      <alignment horizontal="center" vertical="top" wrapText="1"/>
    </xf>
    <xf numFmtId="0" fontId="30" fillId="7" borderId="68" xfId="0" applyFont="1" applyFill="1" applyBorder="1" applyAlignment="1">
      <alignment horizontal="center" vertical="top" wrapText="1"/>
    </xf>
    <xf numFmtId="0" fontId="30" fillId="7" borderId="69" xfId="0" applyFont="1" applyFill="1" applyBorder="1" applyAlignment="1">
      <alignment horizontal="center" vertical="top" wrapText="1"/>
    </xf>
    <xf numFmtId="0" fontId="37" fillId="7" borderId="0" xfId="0" applyFont="1" applyFill="1" applyAlignment="1">
      <alignment horizontal="left" vertical="center" wrapText="1"/>
    </xf>
    <xf numFmtId="0" fontId="42" fillId="7" borderId="49" xfId="0" applyFont="1" applyFill="1" applyBorder="1" applyAlignment="1">
      <alignment vertical="top" wrapText="1"/>
    </xf>
    <xf numFmtId="0" fontId="42" fillId="7" borderId="23" xfId="0" applyFont="1" applyFill="1" applyBorder="1" applyAlignment="1">
      <alignment vertical="top" wrapText="1"/>
    </xf>
    <xf numFmtId="0" fontId="42" fillId="7" borderId="45" xfId="0" applyFont="1" applyFill="1" applyBorder="1" applyAlignment="1">
      <alignment vertical="top" wrapText="1"/>
    </xf>
    <xf numFmtId="0" fontId="33" fillId="7" borderId="0" xfId="0" applyFont="1" applyFill="1" applyBorder="1" applyAlignment="1">
      <alignment horizontal="center" wrapText="1"/>
    </xf>
    <xf numFmtId="0" fontId="46" fillId="7" borderId="0" xfId="0" applyFont="1" applyFill="1" applyAlignment="1">
      <alignment horizontal="left" wrapText="1"/>
    </xf>
    <xf numFmtId="0" fontId="31" fillId="0" borderId="16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0" fontId="31" fillId="4" borderId="16" xfId="0" applyFont="1" applyFill="1" applyBorder="1" applyAlignment="1">
      <alignment horizontal="center" vertical="top" wrapText="1"/>
    </xf>
    <xf numFmtId="0" fontId="31" fillId="4" borderId="42" xfId="0" applyFont="1" applyFill="1" applyBorder="1" applyAlignment="1">
      <alignment horizontal="center" vertical="top" wrapText="1"/>
    </xf>
    <xf numFmtId="0" fontId="61" fillId="7" borderId="13" xfId="0" applyFont="1" applyFill="1" applyBorder="1" applyAlignment="1">
      <alignment horizontal="left" wrapText="1"/>
    </xf>
    <xf numFmtId="0" fontId="61" fillId="7" borderId="46" xfId="0" applyFont="1" applyFill="1" applyBorder="1" applyAlignment="1">
      <alignment horizontal="left" wrapText="1"/>
    </xf>
    <xf numFmtId="0" fontId="61" fillId="7" borderId="44" xfId="0" applyFont="1" applyFill="1" applyBorder="1" applyAlignment="1">
      <alignment horizontal="left" wrapText="1"/>
    </xf>
    <xf numFmtId="0" fontId="41" fillId="7" borderId="54" xfId="0" applyFont="1" applyFill="1" applyBorder="1" applyAlignment="1">
      <alignment horizontal="center" wrapText="1"/>
    </xf>
    <xf numFmtId="0" fontId="33" fillId="7" borderId="2" xfId="0" applyFont="1" applyFill="1" applyBorder="1" applyAlignment="1">
      <alignment horizontal="center" wrapText="1"/>
    </xf>
    <xf numFmtId="0" fontId="48" fillId="7" borderId="47" xfId="0" applyFont="1" applyFill="1" applyBorder="1" applyAlignment="1">
      <alignment horizontal="left" wrapText="1"/>
    </xf>
    <xf numFmtId="0" fontId="48" fillId="7" borderId="7" xfId="0" applyFont="1" applyFill="1" applyBorder="1" applyAlignment="1">
      <alignment horizontal="left" wrapText="1"/>
    </xf>
    <xf numFmtId="0" fontId="48" fillId="7" borderId="23" xfId="0" applyFont="1" applyFill="1" applyBorder="1" applyAlignment="1">
      <alignment horizontal="left" wrapText="1"/>
    </xf>
    <xf numFmtId="0" fontId="48" fillId="7" borderId="45" xfId="0" applyFont="1" applyFill="1" applyBorder="1" applyAlignment="1">
      <alignment horizontal="left" wrapText="1"/>
    </xf>
    <xf numFmtId="0" fontId="54" fillId="7" borderId="0" xfId="0" applyFont="1" applyFill="1" applyBorder="1" applyAlignment="1">
      <alignment horizontal="center"/>
    </xf>
    <xf numFmtId="0" fontId="28" fillId="7" borderId="88" xfId="0" applyFont="1" applyFill="1" applyBorder="1" applyAlignment="1">
      <alignment horizontal="center" vertical="center" wrapText="1"/>
    </xf>
    <xf numFmtId="0" fontId="28" fillId="7" borderId="93" xfId="0" applyFont="1" applyFill="1" applyBorder="1" applyAlignment="1">
      <alignment horizontal="center" vertical="center" wrapText="1"/>
    </xf>
    <xf numFmtId="0" fontId="28" fillId="7" borderId="89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 wrapText="1"/>
    </xf>
    <xf numFmtId="0" fontId="31" fillId="0" borderId="44" xfId="0" applyFont="1" applyBorder="1" applyAlignment="1">
      <alignment horizontal="center" vertical="top" wrapText="1"/>
    </xf>
    <xf numFmtId="0" fontId="31" fillId="0" borderId="100" xfId="0" applyFont="1" applyBorder="1" applyAlignment="1">
      <alignment horizontal="center" vertical="top" wrapText="1"/>
    </xf>
    <xf numFmtId="0" fontId="31" fillId="0" borderId="101" xfId="0" applyFont="1" applyBorder="1" applyAlignment="1">
      <alignment horizontal="center" vertical="top" wrapText="1"/>
    </xf>
    <xf numFmtId="0" fontId="31" fillId="7" borderId="43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center" vertical="top" wrapText="1"/>
    </xf>
    <xf numFmtId="0" fontId="31" fillId="4" borderId="11" xfId="0" applyFont="1" applyFill="1" applyBorder="1" applyAlignment="1">
      <alignment horizontal="center" vertical="top" wrapText="1"/>
    </xf>
    <xf numFmtId="0" fontId="31" fillId="4" borderId="12" xfId="0" applyFont="1" applyFill="1" applyBorder="1" applyAlignment="1">
      <alignment horizontal="center" vertical="top" wrapText="1"/>
    </xf>
    <xf numFmtId="0" fontId="59" fillId="7" borderId="47" xfId="0" applyFont="1" applyFill="1" applyBorder="1" applyAlignment="1">
      <alignment horizontal="left" wrapText="1"/>
    </xf>
    <xf numFmtId="0" fontId="59" fillId="7" borderId="7" xfId="0" applyFont="1" applyFill="1" applyBorder="1" applyAlignment="1">
      <alignment horizontal="left" wrapText="1"/>
    </xf>
    <xf numFmtId="0" fontId="31" fillId="0" borderId="43" xfId="0" applyFont="1" applyBorder="1" applyAlignment="1">
      <alignment horizontal="center" wrapText="1"/>
    </xf>
    <xf numFmtId="0" fontId="31" fillId="0" borderId="16" xfId="0" applyFont="1" applyBorder="1" applyAlignment="1">
      <alignment horizontal="center" wrapText="1"/>
    </xf>
    <xf numFmtId="0" fontId="31" fillId="0" borderId="26" xfId="0" applyFont="1" applyBorder="1" applyAlignment="1">
      <alignment horizontal="center" wrapText="1"/>
    </xf>
    <xf numFmtId="0" fontId="31" fillId="0" borderId="17" xfId="0" applyFont="1" applyBorder="1" applyAlignment="1">
      <alignment horizontal="center" wrapText="1"/>
    </xf>
    <xf numFmtId="0" fontId="30" fillId="7" borderId="7" xfId="0" applyFont="1" applyFill="1" applyBorder="1" applyAlignment="1">
      <alignment horizontal="center" vertical="top" wrapText="1"/>
    </xf>
    <xf numFmtId="0" fontId="28" fillId="7" borderId="91" xfId="0" applyFont="1" applyFill="1" applyBorder="1" applyAlignment="1">
      <alignment horizontal="center" wrapText="1"/>
    </xf>
    <xf numFmtId="0" fontId="28" fillId="7" borderId="92" xfId="0" applyFont="1" applyFill="1" applyBorder="1" applyAlignment="1">
      <alignment horizontal="center" wrapText="1"/>
    </xf>
    <xf numFmtId="0" fontId="53" fillId="7" borderId="23" xfId="0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61" xfId="0" applyFont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4" fillId="0" borderId="56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55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wrapText="1"/>
    </xf>
    <xf numFmtId="0" fontId="0" fillId="0" borderId="59" xfId="0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27" fillId="0" borderId="60" xfId="0" applyFont="1" applyBorder="1" applyAlignment="1">
      <alignment horizontal="right"/>
    </xf>
    <xf numFmtId="0" fontId="16" fillId="0" borderId="0" xfId="0" applyFont="1" applyAlignment="1">
      <alignment horizontal="left" vertical="center"/>
    </xf>
    <xf numFmtId="0" fontId="0" fillId="0" borderId="0" xfId="0"/>
    <xf numFmtId="0" fontId="25" fillId="0" borderId="55" xfId="0" applyFont="1" applyBorder="1" applyAlignment="1">
      <alignment horizontal="center" wrapText="1"/>
    </xf>
    <xf numFmtId="0" fontId="25" fillId="0" borderId="54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59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5" fillId="0" borderId="56" xfId="0" applyFont="1" applyBorder="1" applyAlignment="1">
      <alignment horizontal="center" vertical="top" wrapText="1"/>
    </xf>
    <xf numFmtId="0" fontId="25" fillId="0" borderId="59" xfId="0" applyFont="1" applyBorder="1" applyAlignment="1">
      <alignment vertical="top" wrapText="1"/>
    </xf>
    <xf numFmtId="0" fontId="25" fillId="0" borderId="62" xfId="0" applyFont="1" applyBorder="1" applyAlignment="1">
      <alignment vertical="top" wrapText="1"/>
    </xf>
    <xf numFmtId="0" fontId="25" fillId="0" borderId="63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8" fillId="0" borderId="47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47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9" fillId="0" borderId="47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8" fillId="0" borderId="47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6" borderId="23" xfId="0" applyFont="1" applyFill="1" applyBorder="1" applyAlignment="1">
      <alignment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34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</cellXfs>
  <cellStyles count="3">
    <cellStyle name="Excel Built-in Normal" xfId="2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M/Desktop/KUNDAN%20LAL/DLCC/DLCC%20MARCH%202018/2.DLCC%20Agenda%20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Sheet5"/>
      <sheetName val="Sheet6"/>
      <sheetName val="Sheet1"/>
      <sheetName val="Sheet2"/>
      <sheetName val="Sheet3"/>
      <sheetName val="Sheet4"/>
    </sheetNames>
    <sheetDataSet>
      <sheetData sheetId="0">
        <row r="12">
          <cell r="J12">
            <v>433</v>
          </cell>
        </row>
        <row r="13">
          <cell r="J13">
            <v>60</v>
          </cell>
        </row>
        <row r="14">
          <cell r="J14">
            <v>186</v>
          </cell>
        </row>
        <row r="15">
          <cell r="J15">
            <v>0</v>
          </cell>
        </row>
        <row r="17">
          <cell r="J17">
            <v>962</v>
          </cell>
        </row>
        <row r="18">
          <cell r="J18">
            <v>63</v>
          </cell>
        </row>
        <row r="19">
          <cell r="J19">
            <v>169</v>
          </cell>
        </row>
        <row r="21">
          <cell r="J21">
            <v>7844014</v>
          </cell>
        </row>
        <row r="22">
          <cell r="J22">
            <v>5454317</v>
          </cell>
        </row>
        <row r="23">
          <cell r="J23">
            <v>1959379</v>
          </cell>
        </row>
        <row r="26">
          <cell r="J26">
            <v>266682</v>
          </cell>
        </row>
        <row r="29">
          <cell r="J29">
            <v>89185</v>
          </cell>
        </row>
        <row r="31">
          <cell r="J31">
            <v>852691</v>
          </cell>
        </row>
        <row r="34">
          <cell r="J34">
            <v>188809</v>
          </cell>
        </row>
        <row r="35">
          <cell r="J35">
            <v>71492</v>
          </cell>
        </row>
        <row r="36">
          <cell r="J36">
            <v>124659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9"/>
  <sheetViews>
    <sheetView tabSelected="1" view="pageBreakPreview" topLeftCell="A99" zoomScale="70" zoomScaleNormal="70" zoomScaleSheetLayoutView="70" workbookViewId="0">
      <selection activeCell="B2" sqref="B2:P257"/>
    </sheetView>
  </sheetViews>
  <sheetFormatPr defaultColWidth="9.140625" defaultRowHeight="14.25" x14ac:dyDescent="0.2"/>
  <cols>
    <col min="1" max="1" width="9.140625" style="176"/>
    <col min="2" max="2" width="15.140625" style="176" customWidth="1"/>
    <col min="3" max="3" width="19.5703125" style="176" customWidth="1"/>
    <col min="4" max="4" width="17.7109375" style="176" customWidth="1"/>
    <col min="5" max="5" width="15" style="176" customWidth="1"/>
    <col min="6" max="6" width="14.85546875" style="176" customWidth="1"/>
    <col min="7" max="7" width="14" style="176" customWidth="1"/>
    <col min="8" max="8" width="13.42578125" style="176" customWidth="1"/>
    <col min="9" max="9" width="15" style="176" customWidth="1"/>
    <col min="10" max="10" width="13.140625" style="176" customWidth="1"/>
    <col min="11" max="11" width="12.85546875" style="176" customWidth="1"/>
    <col min="12" max="12" width="14.7109375" style="176" customWidth="1"/>
    <col min="13" max="13" width="12.7109375" style="176" customWidth="1"/>
    <col min="14" max="14" width="12.42578125" style="176" bestFit="1" customWidth="1"/>
    <col min="15" max="15" width="14.5703125" style="176" bestFit="1" customWidth="1"/>
    <col min="16" max="16384" width="9.140625" style="176"/>
  </cols>
  <sheetData>
    <row r="2" spans="2:13" ht="23.25" x14ac:dyDescent="0.2">
      <c r="B2" s="594" t="s">
        <v>397</v>
      </c>
      <c r="C2" s="594"/>
      <c r="D2" s="594"/>
      <c r="E2" s="594"/>
      <c r="F2" s="594"/>
      <c r="G2" s="594"/>
      <c r="H2" s="594"/>
      <c r="I2" s="594"/>
      <c r="J2" s="177"/>
      <c r="K2" s="177"/>
      <c r="L2" s="177"/>
    </row>
    <row r="3" spans="2:13" ht="23.25" x14ac:dyDescent="0.2">
      <c r="B3" s="178"/>
      <c r="C3" s="178"/>
      <c r="D3" s="178"/>
      <c r="E3" s="178"/>
      <c r="F3" s="178"/>
      <c r="G3" s="178"/>
      <c r="H3" s="178"/>
      <c r="I3" s="178"/>
      <c r="J3" s="177"/>
      <c r="K3" s="177"/>
      <c r="L3" s="177"/>
    </row>
    <row r="4" spans="2:13" ht="86.25" customHeight="1" x14ac:dyDescent="0.2">
      <c r="B4" s="609" t="s">
        <v>398</v>
      </c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</row>
    <row r="5" spans="2:13" ht="18.75" thickBot="1" x14ac:dyDescent="0.25">
      <c r="B5" s="595" t="s">
        <v>415</v>
      </c>
      <c r="C5" s="595"/>
      <c r="D5" s="595"/>
      <c r="E5" s="595"/>
      <c r="F5" s="595"/>
      <c r="G5" s="595"/>
      <c r="H5" s="595"/>
      <c r="I5" s="595"/>
      <c r="J5" s="595"/>
      <c r="K5" s="168" t="s">
        <v>322</v>
      </c>
    </row>
    <row r="6" spans="2:13" ht="31.5" customHeight="1" x14ac:dyDescent="0.2">
      <c r="B6" s="535" t="s">
        <v>142</v>
      </c>
      <c r="C6" s="538" t="s">
        <v>143</v>
      </c>
      <c r="D6" s="539"/>
      <c r="E6" s="539"/>
      <c r="F6" s="539"/>
      <c r="G6" s="540"/>
      <c r="H6" s="544" t="s">
        <v>400</v>
      </c>
      <c r="I6" s="544" t="s">
        <v>399</v>
      </c>
      <c r="J6" s="544" t="s">
        <v>401</v>
      </c>
      <c r="K6" s="544" t="s">
        <v>373</v>
      </c>
      <c r="L6" s="535" t="s">
        <v>422</v>
      </c>
    </row>
    <row r="7" spans="2:13" s="179" customFormat="1" ht="9" customHeight="1" thickBot="1" x14ac:dyDescent="0.3">
      <c r="B7" s="537"/>
      <c r="C7" s="541"/>
      <c r="D7" s="542"/>
      <c r="E7" s="542"/>
      <c r="F7" s="542"/>
      <c r="G7" s="543"/>
      <c r="H7" s="545"/>
      <c r="I7" s="537"/>
      <c r="J7" s="537"/>
      <c r="K7" s="536"/>
      <c r="L7" s="536"/>
    </row>
    <row r="8" spans="2:13" ht="16.7" customHeight="1" thickBot="1" x14ac:dyDescent="0.25">
      <c r="B8" s="559" t="s">
        <v>84</v>
      </c>
      <c r="C8" s="532" t="s">
        <v>144</v>
      </c>
      <c r="D8" s="532"/>
      <c r="E8" s="532"/>
      <c r="F8" s="523" t="s">
        <v>257</v>
      </c>
      <c r="G8" s="523"/>
      <c r="H8" s="275">
        <f>[1]AGENDA!J12</f>
        <v>433</v>
      </c>
      <c r="I8" s="180">
        <v>455</v>
      </c>
      <c r="J8" s="180">
        <v>472</v>
      </c>
      <c r="K8" s="181">
        <f>J8-I8</f>
        <v>17</v>
      </c>
      <c r="L8" s="181">
        <f>J8-H8</f>
        <v>39</v>
      </c>
      <c r="M8" s="480" t="s">
        <v>388</v>
      </c>
    </row>
    <row r="9" spans="2:13" ht="16.7" customHeight="1" thickBot="1" x14ac:dyDescent="0.25">
      <c r="B9" s="559"/>
      <c r="C9" s="524" t="s">
        <v>145</v>
      </c>
      <c r="D9" s="524"/>
      <c r="E9" s="524"/>
      <c r="F9" s="523" t="s">
        <v>146</v>
      </c>
      <c r="G9" s="523"/>
      <c r="H9" s="275">
        <f>[1]AGENDA!J13</f>
        <v>60</v>
      </c>
      <c r="I9" s="180">
        <v>58</v>
      </c>
      <c r="J9" s="182">
        <v>58</v>
      </c>
      <c r="K9" s="181">
        <f t="shared" ref="K9:K32" si="0">J9-I9</f>
        <v>0</v>
      </c>
      <c r="L9" s="181">
        <f t="shared" ref="L9:L32" si="1">J9-H9</f>
        <v>-2</v>
      </c>
      <c r="M9" s="481"/>
    </row>
    <row r="10" spans="2:13" ht="16.7" customHeight="1" thickBot="1" x14ac:dyDescent="0.25">
      <c r="B10" s="559"/>
      <c r="C10" s="524"/>
      <c r="D10" s="524"/>
      <c r="E10" s="524"/>
      <c r="F10" s="523" t="s">
        <v>11</v>
      </c>
      <c r="G10" s="523"/>
      <c r="H10" s="275">
        <f>[1]AGENDA!J14</f>
        <v>186</v>
      </c>
      <c r="I10" s="180">
        <v>195</v>
      </c>
      <c r="J10" s="182">
        <v>194</v>
      </c>
      <c r="K10" s="181">
        <f t="shared" si="0"/>
        <v>-1</v>
      </c>
      <c r="L10" s="181">
        <f t="shared" si="1"/>
        <v>8</v>
      </c>
      <c r="M10" s="481"/>
    </row>
    <row r="11" spans="2:13" ht="16.7" customHeight="1" thickBot="1" x14ac:dyDescent="0.25">
      <c r="B11" s="559"/>
      <c r="C11" s="524"/>
      <c r="D11" s="524"/>
      <c r="E11" s="524"/>
      <c r="F11" s="523" t="s">
        <v>259</v>
      </c>
      <c r="G11" s="523"/>
      <c r="H11" s="275">
        <f>[1]AGENDA!J15</f>
        <v>0</v>
      </c>
      <c r="I11" s="180">
        <v>0</v>
      </c>
      <c r="J11" s="183">
        <v>0</v>
      </c>
      <c r="K11" s="181">
        <f t="shared" si="0"/>
        <v>0</v>
      </c>
      <c r="L11" s="181">
        <f t="shared" si="1"/>
        <v>0</v>
      </c>
      <c r="M11" s="481"/>
    </row>
    <row r="12" spans="2:13" ht="16.7" customHeight="1" thickBot="1" x14ac:dyDescent="0.25">
      <c r="B12" s="559"/>
      <c r="C12" s="546"/>
      <c r="D12" s="546"/>
      <c r="E12" s="546"/>
      <c r="F12" s="547" t="s">
        <v>12</v>
      </c>
      <c r="G12" s="547"/>
      <c r="H12" s="276">
        <f>SUM(H8:H11)</f>
        <v>679</v>
      </c>
      <c r="I12" s="184">
        <f>SUM(I8:I11)</f>
        <v>708</v>
      </c>
      <c r="J12" s="184">
        <f>SUM(J8:J11)</f>
        <v>724</v>
      </c>
      <c r="K12" s="185">
        <f t="shared" si="0"/>
        <v>16</v>
      </c>
      <c r="L12" s="185">
        <f t="shared" si="1"/>
        <v>45</v>
      </c>
      <c r="M12" s="481"/>
    </row>
    <row r="13" spans="2:13" ht="16.7" customHeight="1" thickBot="1" x14ac:dyDescent="0.25">
      <c r="B13" s="548" t="s">
        <v>86</v>
      </c>
      <c r="C13" s="551" t="s">
        <v>147</v>
      </c>
      <c r="D13" s="552"/>
      <c r="E13" s="553"/>
      <c r="F13" s="554" t="s">
        <v>257</v>
      </c>
      <c r="G13" s="555"/>
      <c r="H13" s="275">
        <f>[1]AGENDA!J17</f>
        <v>962</v>
      </c>
      <c r="I13" s="180">
        <v>957</v>
      </c>
      <c r="J13" s="180">
        <v>969</v>
      </c>
      <c r="K13" s="181">
        <f t="shared" si="0"/>
        <v>12</v>
      </c>
      <c r="L13" s="181">
        <f t="shared" si="1"/>
        <v>7</v>
      </c>
      <c r="M13" s="481"/>
    </row>
    <row r="14" spans="2:13" ht="16.7" customHeight="1" thickBot="1" x14ac:dyDescent="0.25">
      <c r="B14" s="549"/>
      <c r="C14" s="556" t="s">
        <v>145</v>
      </c>
      <c r="D14" s="557"/>
      <c r="E14" s="558"/>
      <c r="F14" s="523" t="s">
        <v>146</v>
      </c>
      <c r="G14" s="523"/>
      <c r="H14" s="275">
        <f>[1]AGENDA!J18</f>
        <v>63</v>
      </c>
      <c r="I14" s="180">
        <v>63</v>
      </c>
      <c r="J14" s="182">
        <v>65</v>
      </c>
      <c r="K14" s="181">
        <f t="shared" si="0"/>
        <v>2</v>
      </c>
      <c r="L14" s="181">
        <f t="shared" si="1"/>
        <v>2</v>
      </c>
      <c r="M14" s="481"/>
    </row>
    <row r="15" spans="2:13" ht="16.7" customHeight="1" thickBot="1" x14ac:dyDescent="0.25">
      <c r="B15" s="549"/>
      <c r="C15" s="556"/>
      <c r="D15" s="557"/>
      <c r="E15" s="558"/>
      <c r="F15" s="523" t="s">
        <v>11</v>
      </c>
      <c r="G15" s="523"/>
      <c r="H15" s="275">
        <f>[1]AGENDA!J19</f>
        <v>169</v>
      </c>
      <c r="I15" s="180">
        <v>168</v>
      </c>
      <c r="J15" s="182">
        <v>167</v>
      </c>
      <c r="K15" s="181">
        <f t="shared" si="0"/>
        <v>-1</v>
      </c>
      <c r="L15" s="181">
        <f t="shared" si="1"/>
        <v>-2</v>
      </c>
      <c r="M15" s="481"/>
    </row>
    <row r="16" spans="2:13" ht="16.7" customHeight="1" thickBot="1" x14ac:dyDescent="0.25">
      <c r="B16" s="550"/>
      <c r="C16" s="610"/>
      <c r="D16" s="611"/>
      <c r="E16" s="612"/>
      <c r="F16" s="547" t="s">
        <v>12</v>
      </c>
      <c r="G16" s="547"/>
      <c r="H16" s="276">
        <f>SUM(H13:H15)</f>
        <v>1194</v>
      </c>
      <c r="I16" s="184">
        <f>SUM(I13:I15)</f>
        <v>1188</v>
      </c>
      <c r="J16" s="184">
        <f>SUM(J13:J15)</f>
        <v>1201</v>
      </c>
      <c r="K16" s="185">
        <f t="shared" si="0"/>
        <v>13</v>
      </c>
      <c r="L16" s="185">
        <f t="shared" si="1"/>
        <v>7</v>
      </c>
      <c r="M16" s="522"/>
    </row>
    <row r="17" spans="2:13" ht="17.25" customHeight="1" thickBot="1" x14ac:dyDescent="0.25">
      <c r="B17" s="186">
        <v>2</v>
      </c>
      <c r="C17" s="523" t="s">
        <v>148</v>
      </c>
      <c r="D17" s="523"/>
      <c r="E17" s="523"/>
      <c r="F17" s="523"/>
      <c r="G17" s="523"/>
      <c r="H17" s="461">
        <f>[1]AGENDA!J21</f>
        <v>7844014</v>
      </c>
      <c r="I17" s="462">
        <v>8030863</v>
      </c>
      <c r="J17" s="463">
        <v>8278190</v>
      </c>
      <c r="K17" s="464">
        <f t="shared" si="0"/>
        <v>247327</v>
      </c>
      <c r="L17" s="464">
        <f t="shared" si="1"/>
        <v>434176</v>
      </c>
      <c r="M17" s="480" t="s">
        <v>389</v>
      </c>
    </row>
    <row r="18" spans="2:13" ht="17.25" thickBot="1" x14ac:dyDescent="0.25">
      <c r="B18" s="186">
        <v>3</v>
      </c>
      <c r="C18" s="523" t="s">
        <v>149</v>
      </c>
      <c r="D18" s="523"/>
      <c r="E18" s="523"/>
      <c r="F18" s="523"/>
      <c r="G18" s="523"/>
      <c r="H18" s="461">
        <f>[1]AGENDA!J22</f>
        <v>5454317</v>
      </c>
      <c r="I18" s="462">
        <v>5499507</v>
      </c>
      <c r="J18" s="465">
        <v>5382097</v>
      </c>
      <c r="K18" s="464">
        <f t="shared" si="0"/>
        <v>-117410</v>
      </c>
      <c r="L18" s="464">
        <f t="shared" si="1"/>
        <v>-72220</v>
      </c>
      <c r="M18" s="481"/>
    </row>
    <row r="19" spans="2:13" ht="17.25" thickBot="1" x14ac:dyDescent="0.25">
      <c r="B19" s="186">
        <v>4</v>
      </c>
      <c r="C19" s="523" t="s">
        <v>150</v>
      </c>
      <c r="D19" s="523"/>
      <c r="E19" s="523"/>
      <c r="F19" s="523"/>
      <c r="G19" s="523"/>
      <c r="H19" s="461">
        <f>[1]AGENDA!J23</f>
        <v>1959379</v>
      </c>
      <c r="I19" s="462">
        <v>2124771</v>
      </c>
      <c r="J19" s="466">
        <v>2244940</v>
      </c>
      <c r="K19" s="464">
        <f t="shared" si="0"/>
        <v>120169</v>
      </c>
      <c r="L19" s="464">
        <f t="shared" si="1"/>
        <v>285561</v>
      </c>
      <c r="M19" s="481"/>
    </row>
    <row r="20" spans="2:13" ht="17.25" thickBot="1" x14ac:dyDescent="0.25">
      <c r="B20" s="187" t="s">
        <v>151</v>
      </c>
      <c r="C20" s="532" t="s">
        <v>152</v>
      </c>
      <c r="D20" s="532"/>
      <c r="E20" s="532"/>
      <c r="F20" s="532"/>
      <c r="G20" s="532"/>
      <c r="H20" s="277" t="s">
        <v>258</v>
      </c>
      <c r="I20" s="188" t="s">
        <v>258</v>
      </c>
      <c r="J20" s="390" t="s">
        <v>258</v>
      </c>
      <c r="K20" s="189">
        <f>K19/J19*100</f>
        <v>5.3528824823826024</v>
      </c>
      <c r="L20" s="193">
        <f>L19/J19*100</f>
        <v>12.720206330681444</v>
      </c>
      <c r="M20" s="481"/>
    </row>
    <row r="21" spans="2:13" ht="19.5" customHeight="1" thickBot="1" x14ac:dyDescent="0.25">
      <c r="B21" s="190" t="s">
        <v>260</v>
      </c>
      <c r="C21" s="529" t="s">
        <v>153</v>
      </c>
      <c r="D21" s="530"/>
      <c r="E21" s="530"/>
      <c r="F21" s="530"/>
      <c r="G21" s="531"/>
      <c r="H21" s="278">
        <f>H19/H18*100</f>
        <v>35.923452927286768</v>
      </c>
      <c r="I21" s="191">
        <f>I19/I18*100</f>
        <v>38.635663160352372</v>
      </c>
      <c r="J21" s="191">
        <f>J19/J18*100</f>
        <v>41.711251209333462</v>
      </c>
      <c r="K21" s="192">
        <f t="shared" si="0"/>
        <v>3.0755880489810892</v>
      </c>
      <c r="L21" s="193">
        <f t="shared" si="1"/>
        <v>5.787798282046694</v>
      </c>
      <c r="M21" s="481"/>
    </row>
    <row r="22" spans="2:13" ht="17.25" thickBot="1" x14ac:dyDescent="0.25">
      <c r="B22" s="186">
        <v>5</v>
      </c>
      <c r="C22" s="523" t="s">
        <v>154</v>
      </c>
      <c r="D22" s="523"/>
      <c r="E22" s="523"/>
      <c r="F22" s="523"/>
      <c r="G22" s="523"/>
      <c r="H22" s="461">
        <f>[1]AGENDA!J26</f>
        <v>266682</v>
      </c>
      <c r="I22" s="462">
        <v>301281</v>
      </c>
      <c r="J22" s="467">
        <v>308532</v>
      </c>
      <c r="K22" s="464">
        <f t="shared" si="0"/>
        <v>7251</v>
      </c>
      <c r="L22" s="464">
        <f t="shared" si="1"/>
        <v>41850</v>
      </c>
      <c r="M22" s="481"/>
    </row>
    <row r="23" spans="2:13" ht="17.25" thickBot="1" x14ac:dyDescent="0.25">
      <c r="B23" s="187" t="s">
        <v>155</v>
      </c>
      <c r="C23" s="532" t="s">
        <v>152</v>
      </c>
      <c r="D23" s="532"/>
      <c r="E23" s="532"/>
      <c r="F23" s="532"/>
      <c r="G23" s="532"/>
      <c r="H23" s="288" t="s">
        <v>258</v>
      </c>
      <c r="I23" s="290" t="s">
        <v>258</v>
      </c>
      <c r="J23" s="290" t="s">
        <v>258</v>
      </c>
      <c r="K23" s="193">
        <f>K22/J22*100</f>
        <v>2.3501614095134378</v>
      </c>
      <c r="L23" s="193">
        <f>L22/J22*100</f>
        <v>13.564233207576523</v>
      </c>
      <c r="M23" s="481"/>
    </row>
    <row r="24" spans="2:13" ht="17.25" thickBot="1" x14ac:dyDescent="0.25">
      <c r="B24" s="186" t="s">
        <v>260</v>
      </c>
      <c r="C24" s="600" t="s">
        <v>153</v>
      </c>
      <c r="D24" s="600"/>
      <c r="E24" s="600"/>
      <c r="F24" s="600"/>
      <c r="G24" s="600"/>
      <c r="H24" s="279">
        <f>H22/H18*100</f>
        <v>4.8893747833138415</v>
      </c>
      <c r="I24" s="194">
        <f>I22/I18*100</f>
        <v>5.47832742098519</v>
      </c>
      <c r="J24" s="194">
        <f>J22/J18*100</f>
        <v>5.732561118835279</v>
      </c>
      <c r="K24" s="193">
        <f t="shared" si="0"/>
        <v>0.25423369785008898</v>
      </c>
      <c r="L24" s="193">
        <f t="shared" si="1"/>
        <v>0.84318633552143751</v>
      </c>
      <c r="M24" s="481"/>
    </row>
    <row r="25" spans="2:13" ht="17.25" thickBot="1" x14ac:dyDescent="0.3">
      <c r="B25" s="534">
        <v>6</v>
      </c>
      <c r="C25" s="596" t="s">
        <v>156</v>
      </c>
      <c r="D25" s="533" t="s">
        <v>157</v>
      </c>
      <c r="E25" s="533"/>
      <c r="F25" s="533"/>
      <c r="G25" s="533"/>
      <c r="H25" s="461">
        <f>[1]AGENDA!J29</f>
        <v>89185</v>
      </c>
      <c r="I25" s="462">
        <v>121613</v>
      </c>
      <c r="J25" s="468">
        <v>122909</v>
      </c>
      <c r="K25" s="464">
        <f t="shared" si="0"/>
        <v>1296</v>
      </c>
      <c r="L25" s="464">
        <f t="shared" si="1"/>
        <v>33724</v>
      </c>
      <c r="M25" s="481" t="s">
        <v>428</v>
      </c>
    </row>
    <row r="26" spans="2:13" ht="17.25" thickBot="1" x14ac:dyDescent="0.3">
      <c r="B26" s="534"/>
      <c r="C26" s="597"/>
      <c r="D26" s="599" t="s">
        <v>158</v>
      </c>
      <c r="E26" s="599"/>
      <c r="F26" s="599"/>
      <c r="G26" s="599"/>
      <c r="H26" s="469" t="s">
        <v>258</v>
      </c>
      <c r="I26" s="467" t="s">
        <v>258</v>
      </c>
      <c r="J26" s="467" t="s">
        <v>258</v>
      </c>
      <c r="K26" s="464" t="s">
        <v>258</v>
      </c>
      <c r="L26" s="464" t="s">
        <v>258</v>
      </c>
      <c r="M26" s="481"/>
    </row>
    <row r="27" spans="2:13" ht="17.25" customHeight="1" thickBot="1" x14ac:dyDescent="0.3">
      <c r="B27" s="534"/>
      <c r="C27" s="597"/>
      <c r="D27" s="533" t="s">
        <v>159</v>
      </c>
      <c r="E27" s="533"/>
      <c r="F27" s="533"/>
      <c r="G27" s="533"/>
      <c r="H27" s="461">
        <f>[1]AGENDA!J31</f>
        <v>852691</v>
      </c>
      <c r="I27" s="462">
        <v>1023683</v>
      </c>
      <c r="J27" s="468">
        <v>1124090</v>
      </c>
      <c r="K27" s="464">
        <f t="shared" si="0"/>
        <v>100407</v>
      </c>
      <c r="L27" s="464">
        <f t="shared" si="1"/>
        <v>271399</v>
      </c>
      <c r="M27" s="481"/>
    </row>
    <row r="28" spans="2:13" ht="17.25" thickBot="1" x14ac:dyDescent="0.3">
      <c r="B28" s="534"/>
      <c r="C28" s="597"/>
      <c r="D28" s="533" t="s">
        <v>152</v>
      </c>
      <c r="E28" s="533"/>
      <c r="F28" s="533"/>
      <c r="G28" s="533"/>
      <c r="H28" s="289" t="s">
        <v>258</v>
      </c>
      <c r="I28" s="291" t="s">
        <v>258</v>
      </c>
      <c r="J28" s="291" t="s">
        <v>258</v>
      </c>
      <c r="K28" s="193">
        <f>K27/J27*100</f>
        <v>8.9322918983355422</v>
      </c>
      <c r="L28" s="193">
        <f>L27/J27*100</f>
        <v>24.143885276089993</v>
      </c>
      <c r="M28" s="481"/>
    </row>
    <row r="29" spans="2:13" ht="17.25" thickBot="1" x14ac:dyDescent="0.3">
      <c r="B29" s="534"/>
      <c r="C29" s="598"/>
      <c r="D29" s="599" t="s">
        <v>153</v>
      </c>
      <c r="E29" s="599"/>
      <c r="F29" s="599"/>
      <c r="G29" s="599"/>
      <c r="H29" s="279">
        <f>H27/H18*100</f>
        <v>15.633323109016217</v>
      </c>
      <c r="I29" s="194">
        <f t="shared" ref="I29" si="2">I27/I18*100</f>
        <v>18.614086680860666</v>
      </c>
      <c r="J29" s="194">
        <f t="shared" ref="J29" si="3">J27/J18*100</f>
        <v>20.885725396625144</v>
      </c>
      <c r="K29" s="181" t="s">
        <v>258</v>
      </c>
      <c r="L29" s="181" t="s">
        <v>258</v>
      </c>
      <c r="M29" s="481"/>
    </row>
    <row r="30" spans="2:13" ht="17.25" thickBot="1" x14ac:dyDescent="0.3">
      <c r="B30" s="186">
        <v>7</v>
      </c>
      <c r="C30" s="525" t="s">
        <v>161</v>
      </c>
      <c r="D30" s="526"/>
      <c r="E30" s="526"/>
      <c r="F30" s="526"/>
      <c r="G30" s="527"/>
      <c r="H30" s="461">
        <f>[1]AGENDA!J34</f>
        <v>188809</v>
      </c>
      <c r="I30" s="462">
        <v>222209</v>
      </c>
      <c r="J30" s="470">
        <v>213174</v>
      </c>
      <c r="K30" s="464">
        <f t="shared" si="0"/>
        <v>-9035</v>
      </c>
      <c r="L30" s="464">
        <f t="shared" si="1"/>
        <v>24365</v>
      </c>
      <c r="M30" s="482"/>
    </row>
    <row r="31" spans="2:13" ht="17.25" customHeight="1" thickBot="1" x14ac:dyDescent="0.3">
      <c r="B31" s="534">
        <v>8</v>
      </c>
      <c r="C31" s="528" t="s">
        <v>164</v>
      </c>
      <c r="D31" s="528"/>
      <c r="E31" s="528"/>
      <c r="F31" s="528"/>
      <c r="G31" s="195" t="s">
        <v>162</v>
      </c>
      <c r="H31" s="461">
        <f>[1]AGENDA!J35</f>
        <v>71492</v>
      </c>
      <c r="I31" s="462">
        <v>76537</v>
      </c>
      <c r="J31" s="467">
        <f>5407+73121</f>
        <v>78528</v>
      </c>
      <c r="K31" s="464">
        <f t="shared" si="0"/>
        <v>1991</v>
      </c>
      <c r="L31" s="464">
        <f t="shared" si="1"/>
        <v>7036</v>
      </c>
      <c r="M31" s="480" t="s">
        <v>423</v>
      </c>
    </row>
    <row r="32" spans="2:13" ht="33.75" customHeight="1" thickBot="1" x14ac:dyDescent="0.25">
      <c r="B32" s="534"/>
      <c r="C32" s="528"/>
      <c r="D32" s="528"/>
      <c r="E32" s="528"/>
      <c r="F32" s="528"/>
      <c r="G32" s="310" t="s">
        <v>163</v>
      </c>
      <c r="H32" s="461">
        <f>[1]AGENDA!J36</f>
        <v>124659</v>
      </c>
      <c r="I32" s="462">
        <v>149437</v>
      </c>
      <c r="J32" s="467">
        <f>13921+140231</f>
        <v>154152</v>
      </c>
      <c r="K32" s="464">
        <f t="shared" si="0"/>
        <v>4715</v>
      </c>
      <c r="L32" s="464">
        <f t="shared" si="1"/>
        <v>29493</v>
      </c>
      <c r="M32" s="482"/>
    </row>
    <row r="34" spans="2:9" s="273" customFormat="1" ht="18.75" thickBot="1" x14ac:dyDescent="0.25">
      <c r="B34" s="315" t="s">
        <v>402</v>
      </c>
      <c r="C34" s="315"/>
      <c r="D34" s="315"/>
      <c r="E34" s="315"/>
      <c r="F34" s="315"/>
      <c r="G34" s="315"/>
    </row>
    <row r="35" spans="2:9" ht="16.149999999999999" customHeight="1" thickBot="1" x14ac:dyDescent="0.25">
      <c r="B35" s="508" t="s">
        <v>165</v>
      </c>
      <c r="C35" s="508"/>
      <c r="D35" s="508"/>
      <c r="E35" s="508" t="s">
        <v>166</v>
      </c>
      <c r="F35" s="508" t="s">
        <v>167</v>
      </c>
      <c r="G35" s="196" t="s">
        <v>168</v>
      </c>
      <c r="H35" s="508" t="s">
        <v>169</v>
      </c>
      <c r="I35" s="480" t="s">
        <v>424</v>
      </c>
    </row>
    <row r="36" spans="2:9" ht="16.5" customHeight="1" thickBot="1" x14ac:dyDescent="0.25">
      <c r="B36" s="508"/>
      <c r="C36" s="508"/>
      <c r="D36" s="508"/>
      <c r="E36" s="508"/>
      <c r="F36" s="508"/>
      <c r="G36" s="197" t="s">
        <v>13</v>
      </c>
      <c r="H36" s="508"/>
      <c r="I36" s="481"/>
    </row>
    <row r="37" spans="2:9" ht="16.5" customHeight="1" thickBot="1" x14ac:dyDescent="0.25">
      <c r="B37" s="508" t="s">
        <v>11</v>
      </c>
      <c r="C37" s="508" t="s">
        <v>9</v>
      </c>
      <c r="D37" s="197" t="s">
        <v>12</v>
      </c>
      <c r="E37" s="508"/>
      <c r="F37" s="508"/>
      <c r="G37" s="197" t="s">
        <v>170</v>
      </c>
      <c r="H37" s="508"/>
      <c r="I37" s="481"/>
    </row>
    <row r="38" spans="2:9" ht="16.5" customHeight="1" thickBot="1" x14ac:dyDescent="0.25">
      <c r="B38" s="508"/>
      <c r="C38" s="508"/>
      <c r="D38" s="198" t="s">
        <v>171</v>
      </c>
      <c r="E38" s="508"/>
      <c r="F38" s="508"/>
      <c r="G38" s="199"/>
      <c r="H38" s="508"/>
      <c r="I38" s="481"/>
    </row>
    <row r="39" spans="2:9" s="321" customFormat="1" ht="16.5" customHeight="1" thickBot="1" x14ac:dyDescent="0.25">
      <c r="B39" s="200">
        <v>477968</v>
      </c>
      <c r="C39" s="201">
        <v>294205</v>
      </c>
      <c r="D39" s="201">
        <f>B39+C39</f>
        <v>772173</v>
      </c>
      <c r="E39" s="201">
        <v>612451</v>
      </c>
      <c r="F39" s="201">
        <v>684452</v>
      </c>
      <c r="G39" s="201">
        <v>27266.52</v>
      </c>
      <c r="H39" s="269">
        <f>D39</f>
        <v>772173</v>
      </c>
      <c r="I39" s="481"/>
    </row>
    <row r="40" spans="2:9" s="321" customFormat="1" ht="16.5" customHeight="1" thickBot="1" x14ac:dyDescent="0.25">
      <c r="B40" s="202"/>
      <c r="C40" s="198"/>
      <c r="D40" s="198"/>
      <c r="E40" s="322">
        <f>E39/D39</f>
        <v>0.79315257073220635</v>
      </c>
      <c r="F40" s="323">
        <f>F39/D39</f>
        <v>0.88639721927599124</v>
      </c>
      <c r="G40" s="199"/>
      <c r="H40" s="320"/>
      <c r="I40" s="481"/>
    </row>
    <row r="41" spans="2:9" s="340" customFormat="1" ht="31.5" customHeight="1" thickBot="1" x14ac:dyDescent="0.65">
      <c r="B41" s="505" t="s">
        <v>403</v>
      </c>
      <c r="C41" s="506"/>
      <c r="D41" s="506"/>
      <c r="E41" s="506"/>
      <c r="F41" s="506"/>
      <c r="G41" s="506"/>
      <c r="H41" s="507"/>
      <c r="I41" s="481"/>
    </row>
    <row r="42" spans="2:9" s="340" customFormat="1" ht="31.5" customHeight="1" thickBot="1" x14ac:dyDescent="0.25">
      <c r="B42" s="200">
        <v>424976</v>
      </c>
      <c r="C42" s="201">
        <v>274554</v>
      </c>
      <c r="D42" s="201">
        <f>SUM(B42:C42)</f>
        <v>699530</v>
      </c>
      <c r="E42" s="201">
        <v>531427</v>
      </c>
      <c r="F42" s="201">
        <v>606998</v>
      </c>
      <c r="G42" s="201">
        <v>21416.02</v>
      </c>
      <c r="H42" s="351">
        <v>699530</v>
      </c>
      <c r="I42" s="481"/>
    </row>
    <row r="43" spans="2:9" s="340" customFormat="1" ht="31.5" customHeight="1" thickBot="1" x14ac:dyDescent="0.25">
      <c r="B43" s="349"/>
      <c r="C43" s="350"/>
      <c r="D43" s="350"/>
      <c r="E43" s="322">
        <f>E42/D42</f>
        <v>0.75969150715480394</v>
      </c>
      <c r="F43" s="353">
        <f>F42/D42*100</f>
        <v>86.772261375494978</v>
      </c>
      <c r="G43" s="350"/>
      <c r="H43" s="349"/>
      <c r="I43" s="481"/>
    </row>
    <row r="44" spans="2:9" s="318" customFormat="1" ht="16.5" thickBot="1" x14ac:dyDescent="0.3">
      <c r="B44" s="399">
        <f>B39-B42</f>
        <v>52992</v>
      </c>
      <c r="C44" s="399">
        <f t="shared" ref="C44:F44" si="4">C39-C42</f>
        <v>19651</v>
      </c>
      <c r="D44" s="399">
        <f t="shared" si="4"/>
        <v>72643</v>
      </c>
      <c r="E44" s="399">
        <f t="shared" si="4"/>
        <v>81024</v>
      </c>
      <c r="F44" s="399">
        <f t="shared" si="4"/>
        <v>77454</v>
      </c>
      <c r="G44" s="354">
        <f>G39-G42</f>
        <v>5850.5</v>
      </c>
      <c r="H44" s="354">
        <v>0</v>
      </c>
      <c r="I44" s="482"/>
    </row>
    <row r="45" spans="2:9" ht="18.75" thickBot="1" x14ac:dyDescent="0.25">
      <c r="B45" s="169" t="s">
        <v>404</v>
      </c>
      <c r="C45" s="169"/>
      <c r="D45" s="169"/>
      <c r="E45" s="169"/>
      <c r="F45" s="169"/>
      <c r="G45" s="169"/>
    </row>
    <row r="46" spans="2:9" s="280" customFormat="1" ht="16.5" customHeight="1" thickBot="1" x14ac:dyDescent="0.3">
      <c r="B46" s="509" t="s">
        <v>323</v>
      </c>
      <c r="C46" s="509" t="s">
        <v>172</v>
      </c>
      <c r="D46" s="563" t="s">
        <v>371</v>
      </c>
      <c r="E46" s="563"/>
      <c r="F46" s="563"/>
      <c r="G46" s="563"/>
      <c r="H46" s="563"/>
      <c r="I46" s="480" t="s">
        <v>425</v>
      </c>
    </row>
    <row r="47" spans="2:9" ht="90.75" thickBot="1" x14ac:dyDescent="0.25">
      <c r="B47" s="509"/>
      <c r="C47" s="509"/>
      <c r="D47" s="205" t="s">
        <v>173</v>
      </c>
      <c r="E47" s="206" t="s">
        <v>174</v>
      </c>
      <c r="F47" s="206" t="s">
        <v>175</v>
      </c>
      <c r="G47" s="206" t="s">
        <v>176</v>
      </c>
      <c r="H47" s="206" t="s">
        <v>177</v>
      </c>
      <c r="I47" s="481"/>
    </row>
    <row r="48" spans="2:9" ht="15.75" thickBot="1" x14ac:dyDescent="0.25">
      <c r="B48" s="203">
        <v>1</v>
      </c>
      <c r="C48" s="204" t="s">
        <v>261</v>
      </c>
      <c r="D48" s="205">
        <v>255</v>
      </c>
      <c r="E48" s="206">
        <v>244</v>
      </c>
      <c r="F48" s="206">
        <v>242</v>
      </c>
      <c r="G48" s="206">
        <v>2</v>
      </c>
      <c r="H48" s="206">
        <v>0</v>
      </c>
      <c r="I48" s="481"/>
    </row>
    <row r="49" spans="1:9" s="340" customFormat="1" ht="22.5" customHeight="1" thickBot="1" x14ac:dyDescent="0.25">
      <c r="B49" s="560" t="s">
        <v>405</v>
      </c>
      <c r="C49" s="561"/>
      <c r="D49" s="561"/>
      <c r="E49" s="561"/>
      <c r="F49" s="561"/>
      <c r="G49" s="561"/>
      <c r="H49" s="562"/>
      <c r="I49" s="481"/>
    </row>
    <row r="50" spans="1:9" ht="23.25" customHeight="1" thickBot="1" x14ac:dyDescent="0.25">
      <c r="B50" s="357">
        <v>1</v>
      </c>
      <c r="C50" s="358" t="s">
        <v>261</v>
      </c>
      <c r="D50" s="359">
        <v>258</v>
      </c>
      <c r="E50" s="360">
        <v>244</v>
      </c>
      <c r="F50" s="360">
        <v>238</v>
      </c>
      <c r="G50" s="360">
        <v>6</v>
      </c>
      <c r="H50" s="360">
        <v>0</v>
      </c>
      <c r="I50" s="482"/>
    </row>
    <row r="51" spans="1:9" ht="15" x14ac:dyDescent="0.2">
      <c r="B51" s="207"/>
      <c r="C51" s="207"/>
      <c r="D51" s="207"/>
      <c r="E51" s="207"/>
      <c r="F51" s="207"/>
      <c r="G51" s="207"/>
    </row>
    <row r="52" spans="1:9" ht="16.5" customHeight="1" thickBot="1" x14ac:dyDescent="0.25">
      <c r="B52" s="165" t="s">
        <v>406</v>
      </c>
    </row>
    <row r="53" spans="1:9" ht="15.75" customHeight="1" thickBot="1" x14ac:dyDescent="0.25">
      <c r="B53" s="564" t="s">
        <v>77</v>
      </c>
      <c r="C53" s="563" t="s">
        <v>178</v>
      </c>
      <c r="D53" s="563"/>
      <c r="E53" s="563"/>
      <c r="F53" s="563" t="s">
        <v>12</v>
      </c>
      <c r="G53" s="480" t="s">
        <v>426</v>
      </c>
    </row>
    <row r="54" spans="1:9" ht="15.75" customHeight="1" thickBot="1" x14ac:dyDescent="0.25">
      <c r="B54" s="565"/>
      <c r="C54" s="430" t="s">
        <v>181</v>
      </c>
      <c r="D54" s="430" t="s">
        <v>180</v>
      </c>
      <c r="E54" s="430" t="s">
        <v>179</v>
      </c>
      <c r="F54" s="566"/>
      <c r="G54" s="481"/>
    </row>
    <row r="55" spans="1:9" ht="15" x14ac:dyDescent="0.25">
      <c r="B55" s="432" t="s">
        <v>262</v>
      </c>
      <c r="C55" s="433">
        <v>31670</v>
      </c>
      <c r="D55" s="433">
        <v>230797</v>
      </c>
      <c r="E55" s="433">
        <v>476573</v>
      </c>
      <c r="F55" s="434">
        <f>SUM(C55:E55)</f>
        <v>739040</v>
      </c>
      <c r="G55" s="481"/>
    </row>
    <row r="56" spans="1:9" ht="15.75" customHeight="1" x14ac:dyDescent="0.25">
      <c r="B56" s="435" t="s">
        <v>263</v>
      </c>
      <c r="C56" s="431">
        <v>4796</v>
      </c>
      <c r="D56" s="431">
        <v>24220</v>
      </c>
      <c r="E56" s="431">
        <v>50795</v>
      </c>
      <c r="F56" s="436">
        <f t="shared" ref="F56:F59" si="5">SUM(C56:E56)</f>
        <v>79811</v>
      </c>
      <c r="G56" s="481"/>
    </row>
    <row r="57" spans="1:9" ht="15" x14ac:dyDescent="0.25">
      <c r="B57" s="435" t="s">
        <v>264</v>
      </c>
      <c r="C57" s="431">
        <v>3537</v>
      </c>
      <c r="D57" s="431">
        <v>5279</v>
      </c>
      <c r="E57" s="431">
        <v>15062</v>
      </c>
      <c r="F57" s="436">
        <f t="shared" si="5"/>
        <v>23878</v>
      </c>
      <c r="G57" s="481"/>
    </row>
    <row r="58" spans="1:9" ht="15.75" customHeight="1" x14ac:dyDescent="0.25">
      <c r="B58" s="435" t="s">
        <v>265</v>
      </c>
      <c r="C58" s="431">
        <v>0</v>
      </c>
      <c r="D58" s="431">
        <v>0</v>
      </c>
      <c r="E58" s="431">
        <v>0</v>
      </c>
      <c r="F58" s="436">
        <f t="shared" si="5"/>
        <v>0</v>
      </c>
      <c r="G58" s="481"/>
    </row>
    <row r="59" spans="1:9" s="340" customFormat="1" ht="16.5" thickBot="1" x14ac:dyDescent="0.25">
      <c r="A59" s="176"/>
      <c r="B59" s="437" t="s">
        <v>261</v>
      </c>
      <c r="C59" s="438">
        <f>SUM(C55:C58)</f>
        <v>40003</v>
      </c>
      <c r="D59" s="438">
        <f t="shared" ref="D59:E59" si="6">SUM(D55:D58)</f>
        <v>260296</v>
      </c>
      <c r="E59" s="438">
        <f t="shared" si="6"/>
        <v>542430</v>
      </c>
      <c r="F59" s="439">
        <f t="shared" si="5"/>
        <v>842729</v>
      </c>
      <c r="G59" s="481"/>
    </row>
    <row r="60" spans="1:9" ht="21" customHeight="1" thickBot="1" x14ac:dyDescent="0.25">
      <c r="A60" s="340"/>
      <c r="B60" s="572" t="s">
        <v>407</v>
      </c>
      <c r="C60" s="573"/>
      <c r="D60" s="573"/>
      <c r="E60" s="573"/>
      <c r="F60" s="574"/>
      <c r="G60" s="481"/>
    </row>
    <row r="61" spans="1:9" s="340" customFormat="1" ht="21" customHeight="1" x14ac:dyDescent="0.2">
      <c r="A61" s="176"/>
      <c r="B61" s="440" t="s">
        <v>261</v>
      </c>
      <c r="C61" s="441">
        <v>36739</v>
      </c>
      <c r="D61" s="441">
        <v>240109</v>
      </c>
      <c r="E61" s="441">
        <v>505200</v>
      </c>
      <c r="F61" s="442">
        <f>C61+D61+E61</f>
        <v>782048</v>
      </c>
      <c r="G61" s="481"/>
    </row>
    <row r="62" spans="1:9" s="340" customFormat="1" ht="21" customHeight="1" thickBot="1" x14ac:dyDescent="0.25">
      <c r="B62" s="446" t="s">
        <v>379</v>
      </c>
      <c r="C62" s="447">
        <f>C59-C61</f>
        <v>3264</v>
      </c>
      <c r="D62" s="447">
        <f t="shared" ref="D62:E62" si="7">D59-D61</f>
        <v>20187</v>
      </c>
      <c r="E62" s="447">
        <f t="shared" si="7"/>
        <v>37230</v>
      </c>
      <c r="F62" s="448">
        <f>C62+D62+E62</f>
        <v>60681</v>
      </c>
      <c r="G62" s="481"/>
    </row>
    <row r="63" spans="1:9" s="340" customFormat="1" ht="21" customHeight="1" thickBot="1" x14ac:dyDescent="0.25">
      <c r="B63" s="567" t="s">
        <v>405</v>
      </c>
      <c r="C63" s="568"/>
      <c r="D63" s="568"/>
      <c r="E63" s="568"/>
      <c r="F63" s="569"/>
      <c r="G63" s="481"/>
    </row>
    <row r="64" spans="1:9" s="340" customFormat="1" ht="21" customHeight="1" x14ac:dyDescent="0.2">
      <c r="B64" s="443" t="s">
        <v>261</v>
      </c>
      <c r="C64" s="444">
        <v>33733</v>
      </c>
      <c r="D64" s="444">
        <v>201485</v>
      </c>
      <c r="E64" s="444">
        <v>420337</v>
      </c>
      <c r="F64" s="445">
        <f>SUM(C64:E64)</f>
        <v>655555</v>
      </c>
      <c r="G64" s="481"/>
    </row>
    <row r="65" spans="1:15" s="340" customFormat="1" ht="21" customHeight="1" thickBot="1" x14ac:dyDescent="0.25">
      <c r="B65" s="446" t="s">
        <v>379</v>
      </c>
      <c r="C65" s="447">
        <f>C59-C64</f>
        <v>6270</v>
      </c>
      <c r="D65" s="447">
        <f>D59-D64</f>
        <v>58811</v>
      </c>
      <c r="E65" s="447">
        <f>E59-E64</f>
        <v>122093</v>
      </c>
      <c r="F65" s="448">
        <f>F59-F64</f>
        <v>187174</v>
      </c>
      <c r="G65" s="482"/>
    </row>
    <row r="66" spans="1:15" ht="18" customHeight="1" x14ac:dyDescent="0.2">
      <c r="A66" s="340"/>
      <c r="B66" s="347"/>
      <c r="C66" s="348"/>
      <c r="D66" s="348"/>
      <c r="E66" s="348"/>
      <c r="F66" s="348"/>
      <c r="G66" s="245"/>
      <c r="H66" s="165"/>
      <c r="I66" s="165"/>
    </row>
    <row r="67" spans="1:15" ht="18.75" thickBot="1" x14ac:dyDescent="0.3">
      <c r="B67" s="170" t="s">
        <v>324</v>
      </c>
      <c r="C67" s="165"/>
      <c r="E67" s="165" t="s">
        <v>408</v>
      </c>
      <c r="F67" s="165"/>
      <c r="G67" s="165"/>
    </row>
    <row r="68" spans="1:15" ht="36" customHeight="1" x14ac:dyDescent="0.2">
      <c r="B68" s="210" t="s">
        <v>266</v>
      </c>
      <c r="C68" s="211" t="s">
        <v>267</v>
      </c>
      <c r="D68" s="211" t="s">
        <v>386</v>
      </c>
      <c r="E68" s="211" t="s">
        <v>387</v>
      </c>
      <c r="F68" s="270" t="s">
        <v>268</v>
      </c>
      <c r="G68" s="480" t="s">
        <v>427</v>
      </c>
    </row>
    <row r="69" spans="1:15" ht="15.75" customHeight="1" x14ac:dyDescent="0.25">
      <c r="B69" s="212" t="s">
        <v>269</v>
      </c>
      <c r="C69" s="213">
        <v>106874</v>
      </c>
      <c r="D69" s="213">
        <v>33926</v>
      </c>
      <c r="E69" s="213">
        <f>C69</f>
        <v>106874</v>
      </c>
      <c r="F69" s="213">
        <v>33756</v>
      </c>
      <c r="G69" s="481"/>
    </row>
    <row r="70" spans="1:15" ht="15.6" customHeight="1" x14ac:dyDescent="0.25">
      <c r="B70" s="212" t="s">
        <v>270</v>
      </c>
      <c r="C70" s="213">
        <v>19072</v>
      </c>
      <c r="D70" s="213">
        <v>30837</v>
      </c>
      <c r="E70" s="213">
        <f t="shared" ref="E70:E71" si="8">C70</f>
        <v>19072</v>
      </c>
      <c r="F70" s="271">
        <v>30016</v>
      </c>
      <c r="G70" s="481"/>
    </row>
    <row r="71" spans="1:15" ht="18.600000000000001" customHeight="1" x14ac:dyDescent="0.25">
      <c r="B71" s="212" t="s">
        <v>271</v>
      </c>
      <c r="C71" s="213">
        <v>10361</v>
      </c>
      <c r="D71" s="213">
        <v>29339</v>
      </c>
      <c r="E71" s="213">
        <f t="shared" si="8"/>
        <v>10361</v>
      </c>
      <c r="F71" s="271">
        <v>28572</v>
      </c>
      <c r="G71" s="481"/>
    </row>
    <row r="72" spans="1:15" s="340" customFormat="1" ht="18.600000000000001" customHeight="1" thickBot="1" x14ac:dyDescent="0.3">
      <c r="A72" s="176"/>
      <c r="B72" s="214" t="s">
        <v>261</v>
      </c>
      <c r="C72" s="215">
        <f>SUM(C69:C71)</f>
        <v>136307</v>
      </c>
      <c r="D72" s="215">
        <f t="shared" ref="D72:F72" si="9">SUM(D69:D71)</f>
        <v>94102</v>
      </c>
      <c r="E72" s="215">
        <f t="shared" si="9"/>
        <v>136307</v>
      </c>
      <c r="F72" s="272">
        <f t="shared" si="9"/>
        <v>92344</v>
      </c>
      <c r="G72" s="482"/>
    </row>
    <row r="73" spans="1:15" ht="15.75" customHeight="1" x14ac:dyDescent="0.25">
      <c r="A73" s="340"/>
      <c r="B73" s="336"/>
      <c r="C73" s="355"/>
      <c r="D73" s="355"/>
      <c r="E73" s="355"/>
      <c r="F73" s="355"/>
      <c r="G73" s="352"/>
    </row>
    <row r="74" spans="1:15" s="285" customFormat="1" ht="18" x14ac:dyDescent="0.2">
      <c r="B74" s="499" t="s">
        <v>325</v>
      </c>
      <c r="C74" s="499"/>
      <c r="D74" s="499"/>
      <c r="E74" s="499"/>
      <c r="F74" s="499"/>
      <c r="G74" s="176"/>
      <c r="H74" s="165"/>
      <c r="I74" s="165"/>
      <c r="J74" s="165"/>
    </row>
    <row r="75" spans="1:15" ht="18.75" thickBot="1" x14ac:dyDescent="0.3">
      <c r="A75" s="285"/>
      <c r="B75" s="364" t="s">
        <v>326</v>
      </c>
      <c r="C75" s="364"/>
      <c r="D75" s="364"/>
      <c r="E75" s="364"/>
      <c r="F75" s="364"/>
      <c r="G75" s="165"/>
      <c r="H75" s="339"/>
      <c r="I75" s="570" t="s">
        <v>369</v>
      </c>
      <c r="J75" s="571"/>
      <c r="K75" s="571"/>
      <c r="L75" s="285"/>
      <c r="M75" s="285"/>
      <c r="N75" s="285"/>
      <c r="O75" s="285"/>
    </row>
    <row r="76" spans="1:15" ht="45.75" thickBot="1" x14ac:dyDescent="0.3">
      <c r="B76" s="629" t="s">
        <v>105</v>
      </c>
      <c r="C76" s="631" t="s">
        <v>283</v>
      </c>
      <c r="D76" s="362" t="s">
        <v>275</v>
      </c>
      <c r="E76" s="648" t="s">
        <v>276</v>
      </c>
      <c r="F76" s="649"/>
      <c r="G76" s="517" t="s">
        <v>277</v>
      </c>
      <c r="H76" s="517"/>
      <c r="I76" s="518"/>
      <c r="J76" s="361" t="s">
        <v>278</v>
      </c>
      <c r="K76" s="361" t="s">
        <v>279</v>
      </c>
    </row>
    <row r="77" spans="1:15" s="285" customFormat="1" ht="45.75" thickBot="1" x14ac:dyDescent="0.3">
      <c r="A77" s="176"/>
      <c r="B77" s="630"/>
      <c r="C77" s="632"/>
      <c r="D77" s="365" t="s">
        <v>280</v>
      </c>
      <c r="E77" s="365" t="s">
        <v>280</v>
      </c>
      <c r="F77" s="366" t="s">
        <v>281</v>
      </c>
      <c r="G77" s="380" t="s">
        <v>280</v>
      </c>
      <c r="H77" s="380" t="s">
        <v>281</v>
      </c>
      <c r="I77" s="380" t="s">
        <v>282</v>
      </c>
      <c r="J77" s="381" t="s">
        <v>280</v>
      </c>
      <c r="K77" s="382" t="s">
        <v>280</v>
      </c>
      <c r="L77" s="176"/>
      <c r="M77" s="176"/>
      <c r="N77" s="176"/>
      <c r="O77" s="176"/>
    </row>
    <row r="78" spans="1:15" ht="15" thickBot="1" x14ac:dyDescent="0.25">
      <c r="A78" s="285"/>
      <c r="B78" s="363"/>
      <c r="C78" s="455">
        <v>24</v>
      </c>
      <c r="D78" s="455">
        <v>120</v>
      </c>
      <c r="E78" s="455">
        <v>56</v>
      </c>
      <c r="F78" s="456">
        <f>56*25</f>
        <v>1400</v>
      </c>
      <c r="G78" s="457">
        <v>56</v>
      </c>
      <c r="H78" s="458">
        <f>1400-140</f>
        <v>1260</v>
      </c>
      <c r="I78" s="459">
        <v>0.1</v>
      </c>
      <c r="J78" s="458">
        <v>50</v>
      </c>
      <c r="K78" s="449">
        <v>14</v>
      </c>
      <c r="L78" s="285"/>
      <c r="M78" s="285"/>
      <c r="N78" s="285"/>
      <c r="O78" s="285"/>
    </row>
    <row r="79" spans="1:15" s="340" customFormat="1" x14ac:dyDescent="0.2">
      <c r="B79" s="400"/>
      <c r="C79" s="400"/>
      <c r="D79" s="400"/>
      <c r="E79" s="400"/>
      <c r="F79" s="400"/>
      <c r="G79" s="400"/>
      <c r="H79" s="400"/>
      <c r="I79" s="401"/>
      <c r="J79" s="400"/>
      <c r="K79" s="400"/>
    </row>
    <row r="80" spans="1:15" ht="15.75" thickBot="1" x14ac:dyDescent="0.3">
      <c r="A80" s="283"/>
      <c r="B80" s="339" t="s">
        <v>368</v>
      </c>
      <c r="C80" s="339"/>
      <c r="D80" s="339"/>
      <c r="E80" s="339"/>
      <c r="F80" s="339"/>
      <c r="H80" s="339"/>
      <c r="I80" s="570"/>
      <c r="J80" s="570"/>
      <c r="K80" s="570"/>
      <c r="L80" s="283"/>
      <c r="M80" s="283"/>
      <c r="N80" s="283"/>
      <c r="O80" s="283"/>
    </row>
    <row r="81" spans="1:15" ht="17.25" customHeight="1" thickBot="1" x14ac:dyDescent="0.3">
      <c r="B81" s="500" t="s">
        <v>302</v>
      </c>
      <c r="C81" s="218" t="s">
        <v>283</v>
      </c>
      <c r="D81" s="501" t="s">
        <v>285</v>
      </c>
      <c r="E81" s="502"/>
      <c r="F81" s="502"/>
      <c r="G81" s="503"/>
      <c r="H81" s="504" t="s">
        <v>79</v>
      </c>
      <c r="K81" s="426"/>
      <c r="L81" s="426"/>
    </row>
    <row r="82" spans="1:15" ht="15.75" thickBot="1" x14ac:dyDescent="0.3">
      <c r="B82" s="496"/>
      <c r="C82" s="217" t="s">
        <v>284</v>
      </c>
      <c r="D82" s="217" t="s">
        <v>286</v>
      </c>
      <c r="E82" s="217" t="s">
        <v>287</v>
      </c>
      <c r="F82" s="217" t="s">
        <v>288</v>
      </c>
      <c r="G82" s="217" t="s">
        <v>289</v>
      </c>
      <c r="H82" s="498"/>
      <c r="K82" s="426"/>
      <c r="L82" s="426"/>
    </row>
    <row r="83" spans="1:15" ht="30.75" thickBot="1" x14ac:dyDescent="0.25">
      <c r="B83" s="164" t="s">
        <v>290</v>
      </c>
      <c r="C83" s="287">
        <v>300</v>
      </c>
      <c r="D83" s="287">
        <v>450</v>
      </c>
      <c r="E83" s="287">
        <v>217</v>
      </c>
      <c r="F83" s="287">
        <v>156</v>
      </c>
      <c r="G83" s="287">
        <f>450-217-156</f>
        <v>77</v>
      </c>
      <c r="H83" s="219">
        <f>E83/C83*100</f>
        <v>72.333333333333343</v>
      </c>
      <c r="K83" s="426"/>
      <c r="L83" s="426"/>
    </row>
    <row r="84" spans="1:15" ht="30.75" thickBot="1" x14ac:dyDescent="0.25">
      <c r="B84" s="164" t="s">
        <v>291</v>
      </c>
      <c r="C84" s="287">
        <v>10</v>
      </c>
      <c r="D84" s="287">
        <v>0</v>
      </c>
      <c r="E84" s="287">
        <v>0</v>
      </c>
      <c r="F84" s="287">
        <v>0</v>
      </c>
      <c r="G84" s="287">
        <v>0</v>
      </c>
      <c r="H84" s="219">
        <v>0</v>
      </c>
      <c r="K84" s="426"/>
      <c r="L84" s="426"/>
    </row>
    <row r="85" spans="1:15" ht="30.75" thickBot="1" x14ac:dyDescent="0.25">
      <c r="B85" s="164" t="s">
        <v>292</v>
      </c>
      <c r="C85" s="287">
        <v>150</v>
      </c>
      <c r="D85" s="287">
        <v>136</v>
      </c>
      <c r="E85" s="287">
        <v>132</v>
      </c>
      <c r="F85" s="287">
        <v>0</v>
      </c>
      <c r="G85" s="287">
        <v>4</v>
      </c>
      <c r="H85" s="219">
        <f>E85/C85*100</f>
        <v>88</v>
      </c>
      <c r="K85" s="426"/>
      <c r="L85" s="426"/>
    </row>
    <row r="86" spans="1:15" ht="15.75" thickBot="1" x14ac:dyDescent="0.25">
      <c r="B86" s="164" t="s">
        <v>293</v>
      </c>
      <c r="C86" s="287">
        <f>SUM(C83:C85)</f>
        <v>460</v>
      </c>
      <c r="D86" s="287">
        <f>SUM(D83:D85)</f>
        <v>586</v>
      </c>
      <c r="E86" s="287">
        <f>SUM(E83:E85)</f>
        <v>349</v>
      </c>
      <c r="F86" s="287">
        <f>SUM(F83:F85)</f>
        <v>156</v>
      </c>
      <c r="G86" s="287">
        <f>SUM(G83:G85)</f>
        <v>81</v>
      </c>
      <c r="H86" s="219">
        <f>E86/C86*100</f>
        <v>75.869565217391298</v>
      </c>
      <c r="K86" s="426"/>
      <c r="L86" s="426"/>
    </row>
    <row r="87" spans="1:15" ht="19.149999999999999" customHeight="1" x14ac:dyDescent="0.2">
      <c r="A87" s="344"/>
      <c r="B87" s="344"/>
      <c r="C87" s="344"/>
      <c r="D87" s="344"/>
      <c r="E87" s="344"/>
      <c r="F87" s="344"/>
      <c r="G87" s="344"/>
      <c r="H87" s="344"/>
      <c r="K87" s="426"/>
      <c r="L87" s="426"/>
    </row>
    <row r="88" spans="1:15" ht="18.75" thickBot="1" x14ac:dyDescent="0.25">
      <c r="A88" s="311"/>
      <c r="B88" s="332" t="s">
        <v>367</v>
      </c>
      <c r="C88" s="332"/>
      <c r="D88" s="332"/>
      <c r="E88" s="332"/>
      <c r="F88" s="332"/>
      <c r="G88" s="332"/>
      <c r="H88" s="332"/>
      <c r="I88" s="332"/>
      <c r="J88" s="332"/>
      <c r="K88" s="426"/>
      <c r="L88" s="426"/>
      <c r="M88" s="311"/>
      <c r="N88" s="311"/>
      <c r="O88" s="311"/>
    </row>
    <row r="89" spans="1:15" ht="15.75" customHeight="1" thickBot="1" x14ac:dyDescent="0.3">
      <c r="B89" s="495" t="s">
        <v>295</v>
      </c>
      <c r="C89" s="495" t="s">
        <v>283</v>
      </c>
      <c r="D89" s="341" t="s">
        <v>285</v>
      </c>
      <c r="E89" s="343"/>
      <c r="F89" s="343"/>
      <c r="G89" s="342"/>
      <c r="H89" s="497" t="s">
        <v>79</v>
      </c>
      <c r="K89" s="427"/>
      <c r="L89" s="427"/>
    </row>
    <row r="90" spans="1:15" ht="15.75" thickBot="1" x14ac:dyDescent="0.3">
      <c r="B90" s="496"/>
      <c r="C90" s="496"/>
      <c r="D90" s="217" t="s">
        <v>286</v>
      </c>
      <c r="E90" s="217" t="s">
        <v>287</v>
      </c>
      <c r="F90" s="217" t="s">
        <v>288</v>
      </c>
      <c r="G90" s="217" t="s">
        <v>289</v>
      </c>
      <c r="H90" s="498"/>
    </row>
    <row r="91" spans="1:15" ht="15.75" thickBot="1" x14ac:dyDescent="0.25">
      <c r="B91" s="164" t="s">
        <v>296</v>
      </c>
      <c r="C91" s="166">
        <v>1900</v>
      </c>
      <c r="D91" s="166">
        <v>2570</v>
      </c>
      <c r="E91" s="166">
        <v>1902</v>
      </c>
      <c r="F91" s="166">
        <v>547</v>
      </c>
      <c r="G91" s="166">
        <v>121</v>
      </c>
      <c r="H91" s="167">
        <f>E91/C91</f>
        <v>1.0010526315789474</v>
      </c>
    </row>
    <row r="92" spans="1:15" ht="15.75" thickBot="1" x14ac:dyDescent="0.25">
      <c r="B92" s="164" t="s">
        <v>191</v>
      </c>
      <c r="C92" s="166">
        <v>227</v>
      </c>
      <c r="D92" s="166">
        <v>113</v>
      </c>
      <c r="E92" s="166">
        <v>39</v>
      </c>
      <c r="F92" s="166">
        <v>0</v>
      </c>
      <c r="G92" s="166">
        <f>D92-E92-F92</f>
        <v>74</v>
      </c>
      <c r="H92" s="167">
        <f>E92/C92</f>
        <v>0.17180616740088106</v>
      </c>
      <c r="J92" s="292"/>
      <c r="K92" s="292"/>
      <c r="L92" s="292"/>
      <c r="M92" s="292"/>
    </row>
    <row r="93" spans="1:15" ht="15.75" thickBot="1" x14ac:dyDescent="0.25">
      <c r="B93" s="164" t="s">
        <v>297</v>
      </c>
      <c r="C93" s="166">
        <v>168</v>
      </c>
      <c r="D93" s="166">
        <v>121</v>
      </c>
      <c r="E93" s="166">
        <v>17</v>
      </c>
      <c r="F93" s="166">
        <v>22</v>
      </c>
      <c r="G93" s="166">
        <f>D93-E93-F93</f>
        <v>82</v>
      </c>
      <c r="H93" s="167">
        <f>E93/C93</f>
        <v>0.10119047619047619</v>
      </c>
    </row>
    <row r="94" spans="1:15" ht="15.75" hidden="1" thickBot="1" x14ac:dyDescent="0.25">
      <c r="B94" s="164" t="s">
        <v>193</v>
      </c>
      <c r="C94" s="166">
        <v>100</v>
      </c>
      <c r="D94" s="166">
        <v>4</v>
      </c>
      <c r="E94" s="166">
        <v>3</v>
      </c>
      <c r="F94" s="166">
        <v>0</v>
      </c>
      <c r="G94" s="166">
        <f>D94-E94-F94</f>
        <v>1</v>
      </c>
      <c r="H94" s="167">
        <f>E94/C94</f>
        <v>0.03</v>
      </c>
    </row>
    <row r="95" spans="1:15" ht="16.5" thickBot="1" x14ac:dyDescent="0.25">
      <c r="B95" s="164" t="s">
        <v>194</v>
      </c>
      <c r="C95" s="220">
        <v>3</v>
      </c>
      <c r="D95" s="220" t="s">
        <v>258</v>
      </c>
      <c r="E95" s="220" t="s">
        <v>258</v>
      </c>
      <c r="F95" s="220" t="s">
        <v>258</v>
      </c>
      <c r="G95" s="220" t="s">
        <v>258</v>
      </c>
      <c r="H95" s="220" t="s">
        <v>258</v>
      </c>
    </row>
    <row r="96" spans="1:15" ht="15.75" thickBot="1" x14ac:dyDescent="0.25">
      <c r="B96" s="372" t="s">
        <v>298</v>
      </c>
      <c r="C96" s="373">
        <v>180</v>
      </c>
      <c r="D96" s="454" t="s">
        <v>258</v>
      </c>
      <c r="E96" s="454" t="s">
        <v>258</v>
      </c>
      <c r="F96" s="454" t="s">
        <v>258</v>
      </c>
      <c r="G96" s="454" t="s">
        <v>258</v>
      </c>
      <c r="H96" s="454" t="s">
        <v>258</v>
      </c>
    </row>
    <row r="97" spans="2:15" ht="18" customHeight="1" thickBot="1" x14ac:dyDescent="0.25">
      <c r="B97" s="516" t="s">
        <v>299</v>
      </c>
      <c r="C97" s="517"/>
      <c r="D97" s="517"/>
      <c r="E97" s="374"/>
      <c r="F97" s="647" t="s">
        <v>380</v>
      </c>
      <c r="G97" s="647"/>
      <c r="H97" s="604"/>
    </row>
    <row r="98" spans="2:15" ht="18.75" customHeight="1" x14ac:dyDescent="0.2">
      <c r="B98" s="221"/>
      <c r="C98" s="221"/>
      <c r="D98" s="221"/>
      <c r="E98" s="221"/>
      <c r="F98" s="221"/>
      <c r="G98" s="221"/>
      <c r="H98" s="221"/>
    </row>
    <row r="99" spans="2:15" ht="18.75" thickBot="1" x14ac:dyDescent="0.25">
      <c r="B99" s="383" t="s">
        <v>378</v>
      </c>
      <c r="C99" s="383"/>
      <c r="D99" s="383"/>
      <c r="E99" s="383"/>
      <c r="F99" s="383"/>
      <c r="G99" s="383"/>
      <c r="H99" s="383"/>
      <c r="I99" s="383"/>
      <c r="J99" s="383"/>
      <c r="L99" s="628" t="s">
        <v>429</v>
      </c>
      <c r="M99" s="628"/>
      <c r="N99" s="628"/>
    </row>
    <row r="100" spans="2:15" s="340" customFormat="1" ht="16.5" customHeight="1" x14ac:dyDescent="0.2">
      <c r="B100" s="643" t="s">
        <v>304</v>
      </c>
      <c r="C100" s="645" t="s">
        <v>305</v>
      </c>
      <c r="D100" s="637" t="s">
        <v>370</v>
      </c>
      <c r="E100" s="638"/>
      <c r="F100" s="633" t="s">
        <v>409</v>
      </c>
      <c r="G100" s="634"/>
      <c r="H100" s="639" t="s">
        <v>412</v>
      </c>
      <c r="I100" s="640"/>
      <c r="J100" s="633" t="s">
        <v>413</v>
      </c>
      <c r="K100" s="634"/>
      <c r="L100" s="633" t="s">
        <v>414</v>
      </c>
      <c r="M100" s="634"/>
      <c r="N100" s="633" t="s">
        <v>310</v>
      </c>
      <c r="O100" s="634"/>
    </row>
    <row r="101" spans="2:15" s="340" customFormat="1" ht="15.75" customHeight="1" x14ac:dyDescent="0.2">
      <c r="B101" s="644"/>
      <c r="C101" s="646"/>
      <c r="D101" s="615" t="s">
        <v>308</v>
      </c>
      <c r="E101" s="616"/>
      <c r="F101" s="635"/>
      <c r="G101" s="636"/>
      <c r="H101" s="617" t="s">
        <v>308</v>
      </c>
      <c r="I101" s="618"/>
      <c r="J101" s="635"/>
      <c r="K101" s="636"/>
      <c r="L101" s="635"/>
      <c r="M101" s="636"/>
      <c r="N101" s="635"/>
      <c r="O101" s="636"/>
    </row>
    <row r="102" spans="2:15" s="340" customFormat="1" ht="15.75" x14ac:dyDescent="0.2">
      <c r="B102" s="644"/>
      <c r="C102" s="646"/>
      <c r="D102" s="420" t="s">
        <v>312</v>
      </c>
      <c r="E102" s="414" t="s">
        <v>81</v>
      </c>
      <c r="F102" s="420" t="s">
        <v>410</v>
      </c>
      <c r="G102" s="414" t="s">
        <v>411</v>
      </c>
      <c r="H102" s="424" t="s">
        <v>133</v>
      </c>
      <c r="I102" s="425" t="s">
        <v>14</v>
      </c>
      <c r="J102" s="420" t="s">
        <v>410</v>
      </c>
      <c r="K102" s="414" t="s">
        <v>411</v>
      </c>
      <c r="L102" s="420" t="s">
        <v>133</v>
      </c>
      <c r="M102" s="414" t="s">
        <v>81</v>
      </c>
      <c r="N102" s="420" t="s">
        <v>133</v>
      </c>
      <c r="O102" s="414" t="s">
        <v>81</v>
      </c>
    </row>
    <row r="103" spans="2:15" s="340" customFormat="1" ht="15" x14ac:dyDescent="0.2">
      <c r="B103" s="404">
        <v>1</v>
      </c>
      <c r="C103" s="407" t="s">
        <v>313</v>
      </c>
      <c r="D103" s="403">
        <v>85125</v>
      </c>
      <c r="E103" s="411">
        <v>195700</v>
      </c>
      <c r="F103" s="410">
        <v>95.332745961820848</v>
      </c>
      <c r="G103" s="411">
        <v>86.38937148696985</v>
      </c>
      <c r="H103" s="417">
        <f>H104+H105</f>
        <v>85282</v>
      </c>
      <c r="I103" s="415">
        <f>I104+I105</f>
        <v>215950</v>
      </c>
      <c r="J103" s="471">
        <v>100.13</v>
      </c>
      <c r="K103" s="472">
        <v>68.72</v>
      </c>
      <c r="L103" s="403">
        <f>L104+L105</f>
        <v>119111</v>
      </c>
      <c r="M103" s="411">
        <f>M104+M105</f>
        <v>206670</v>
      </c>
      <c r="N103" s="421">
        <f>L103/H103</f>
        <v>1.3966722168804671</v>
      </c>
      <c r="O103" s="405">
        <f>M103/I103</f>
        <v>0.95702708960407501</v>
      </c>
    </row>
    <row r="104" spans="2:15" s="340" customFormat="1" ht="30" x14ac:dyDescent="0.2">
      <c r="B104" s="404"/>
      <c r="C104" s="407" t="s">
        <v>27</v>
      </c>
      <c r="D104" s="403">
        <v>65000</v>
      </c>
      <c r="E104" s="411">
        <v>130000</v>
      </c>
      <c r="F104" s="410">
        <v>46.075384615384621</v>
      </c>
      <c r="G104" s="411">
        <v>68.503076923076918</v>
      </c>
      <c r="H104" s="418">
        <v>65000</v>
      </c>
      <c r="I104" s="416">
        <v>140000</v>
      </c>
      <c r="J104" s="471">
        <v>64.989999999999995</v>
      </c>
      <c r="K104" s="472">
        <v>50.74</v>
      </c>
      <c r="L104" s="403">
        <v>46384</v>
      </c>
      <c r="M104" s="411">
        <v>82111</v>
      </c>
      <c r="N104" s="421">
        <f>L104/H104</f>
        <v>0.71360000000000001</v>
      </c>
      <c r="O104" s="405">
        <f>M104/I104</f>
        <v>0.58650714285714289</v>
      </c>
    </row>
    <row r="105" spans="2:15" s="340" customFormat="1" ht="30" x14ac:dyDescent="0.2">
      <c r="B105" s="404"/>
      <c r="C105" s="407" t="s">
        <v>314</v>
      </c>
      <c r="D105" s="403">
        <f>D103-D104</f>
        <v>20125</v>
      </c>
      <c r="E105" s="411">
        <f t="shared" ref="E105" si="10">E103-E104</f>
        <v>65700</v>
      </c>
      <c r="F105" s="410">
        <v>254.42484472049691</v>
      </c>
      <c r="G105" s="411">
        <v>121.78082191780821</v>
      </c>
      <c r="H105" s="417">
        <f>84800-65000+430+52</f>
        <v>20282</v>
      </c>
      <c r="I105" s="415">
        <f>197050-140000+8700+10200</f>
        <v>75950</v>
      </c>
      <c r="J105" s="471">
        <v>212.83</v>
      </c>
      <c r="K105" s="472">
        <v>101.85</v>
      </c>
      <c r="L105" s="403">
        <f>19333+53394</f>
        <v>72727</v>
      </c>
      <c r="M105" s="411">
        <f>60430+64129</f>
        <v>124559</v>
      </c>
      <c r="N105" s="421">
        <f t="shared" ref="N105:N110" si="11">L105/H105</f>
        <v>3.5857903559806723</v>
      </c>
      <c r="O105" s="405">
        <f t="shared" ref="O105:O110" si="12">M105/I105</f>
        <v>1.6400131665569453</v>
      </c>
    </row>
    <row r="106" spans="2:15" s="340" customFormat="1" ht="15" x14ac:dyDescent="0.2">
      <c r="B106" s="404">
        <v>2</v>
      </c>
      <c r="C106" s="407" t="s">
        <v>315</v>
      </c>
      <c r="D106" s="403">
        <v>18000</v>
      </c>
      <c r="E106" s="411">
        <v>289000</v>
      </c>
      <c r="F106" s="410">
        <v>607.58888888888885</v>
      </c>
      <c r="G106" s="411">
        <v>163.88719723183391</v>
      </c>
      <c r="H106" s="417">
        <v>18000</v>
      </c>
      <c r="I106" s="415">
        <v>336242</v>
      </c>
      <c r="J106" s="471">
        <v>236.37</v>
      </c>
      <c r="K106" s="472">
        <v>145.21</v>
      </c>
      <c r="L106" s="403">
        <v>56172</v>
      </c>
      <c r="M106" s="411">
        <v>639571</v>
      </c>
      <c r="N106" s="421">
        <f t="shared" si="11"/>
        <v>3.1206666666666667</v>
      </c>
      <c r="O106" s="405">
        <f t="shared" si="12"/>
        <v>1.9021151432599139</v>
      </c>
    </row>
    <row r="107" spans="2:15" s="340" customFormat="1" ht="15" x14ac:dyDescent="0.2">
      <c r="B107" s="404">
        <v>3</v>
      </c>
      <c r="C107" s="407" t="s">
        <v>316</v>
      </c>
      <c r="D107" s="403">
        <v>1800</v>
      </c>
      <c r="E107" s="411">
        <v>4800</v>
      </c>
      <c r="F107" s="410">
        <v>74.777777777777771</v>
      </c>
      <c r="G107" s="411">
        <v>143.35416666666669</v>
      </c>
      <c r="H107" s="417">
        <v>1800</v>
      </c>
      <c r="I107" s="415">
        <v>5368</v>
      </c>
      <c r="J107" s="471">
        <v>67.19</v>
      </c>
      <c r="K107" s="472">
        <v>94.64</v>
      </c>
      <c r="L107" s="403">
        <v>1980</v>
      </c>
      <c r="M107" s="411">
        <v>7628</v>
      </c>
      <c r="N107" s="421">
        <f t="shared" si="11"/>
        <v>1.1000000000000001</v>
      </c>
      <c r="O107" s="405">
        <f t="shared" si="12"/>
        <v>1.4210134128166916</v>
      </c>
    </row>
    <row r="108" spans="2:15" s="340" customFormat="1" ht="15" x14ac:dyDescent="0.2">
      <c r="B108" s="404">
        <v>4</v>
      </c>
      <c r="C108" s="407" t="s">
        <v>317</v>
      </c>
      <c r="D108" s="403">
        <v>5700</v>
      </c>
      <c r="E108" s="411">
        <v>85000</v>
      </c>
      <c r="F108" s="410">
        <v>278.84210526315792</v>
      </c>
      <c r="G108" s="411">
        <v>187.66117647058823</v>
      </c>
      <c r="H108" s="417">
        <v>7062</v>
      </c>
      <c r="I108" s="415">
        <v>120800</v>
      </c>
      <c r="J108" s="471">
        <v>129.80000000000001</v>
      </c>
      <c r="K108" s="472">
        <v>51.97</v>
      </c>
      <c r="L108" s="403">
        <v>15266</v>
      </c>
      <c r="M108" s="411">
        <v>137759</v>
      </c>
      <c r="N108" s="421">
        <f t="shared" si="11"/>
        <v>2.1617105635797222</v>
      </c>
      <c r="O108" s="405">
        <f t="shared" si="12"/>
        <v>1.1403890728476822</v>
      </c>
    </row>
    <row r="109" spans="2:15" s="340" customFormat="1" ht="15" x14ac:dyDescent="0.2">
      <c r="B109" s="404">
        <v>5</v>
      </c>
      <c r="C109" s="407" t="s">
        <v>195</v>
      </c>
      <c r="D109" s="403">
        <v>3245</v>
      </c>
      <c r="E109" s="411">
        <v>5100</v>
      </c>
      <c r="F109" s="410">
        <v>281.91063174114021</v>
      </c>
      <c r="G109" s="411">
        <v>184.92156862745097</v>
      </c>
      <c r="H109" s="417">
        <f>20+20+10+3500</f>
        <v>3550</v>
      </c>
      <c r="I109" s="415">
        <f>1500+1000+100+11540</f>
        <v>14140</v>
      </c>
      <c r="J109" s="471">
        <v>1075.26</v>
      </c>
      <c r="K109" s="472">
        <v>356.98</v>
      </c>
      <c r="L109" s="403">
        <f>26+44+6+51174</f>
        <v>51250</v>
      </c>
      <c r="M109" s="411">
        <f>8131+279+778+47543</f>
        <v>56731</v>
      </c>
      <c r="N109" s="421">
        <f t="shared" si="11"/>
        <v>14.43661971830986</v>
      </c>
      <c r="O109" s="405">
        <f t="shared" si="12"/>
        <v>4.0120933521923625</v>
      </c>
    </row>
    <row r="110" spans="2:15" s="340" customFormat="1" ht="33.75" customHeight="1" thickBot="1" x14ac:dyDescent="0.25">
      <c r="B110" s="406"/>
      <c r="C110" s="408" t="s">
        <v>318</v>
      </c>
      <c r="D110" s="409">
        <f>D103+D106+D107+D108+D109</f>
        <v>113870</v>
      </c>
      <c r="E110" s="413">
        <f>E103+E106+E107+E108+E109</f>
        <v>579600</v>
      </c>
      <c r="F110" s="412">
        <v>190.48564152103276</v>
      </c>
      <c r="G110" s="413">
        <v>141.22187715665976</v>
      </c>
      <c r="H110" s="419">
        <f>SUM(H106:H109)+H103</f>
        <v>115694</v>
      </c>
      <c r="I110" s="460">
        <f>SUM(I106:I109)+I103</f>
        <v>692500</v>
      </c>
      <c r="J110" s="473">
        <v>152.35</v>
      </c>
      <c r="K110" s="474">
        <v>107.66</v>
      </c>
      <c r="L110" s="409">
        <f>L103+L106+L107+L108+L109</f>
        <v>243779</v>
      </c>
      <c r="M110" s="413">
        <f>M103+M106+M107+M108+M109</f>
        <v>1048359</v>
      </c>
      <c r="N110" s="422">
        <f t="shared" si="11"/>
        <v>2.1071014918664752</v>
      </c>
      <c r="O110" s="423">
        <f t="shared" si="12"/>
        <v>1.5138758122743683</v>
      </c>
    </row>
    <row r="111" spans="2:15" s="340" customFormat="1" ht="26.25" thickBot="1" x14ac:dyDescent="0.4">
      <c r="B111" s="383"/>
      <c r="C111" s="383"/>
      <c r="D111" s="383"/>
      <c r="E111" s="383"/>
      <c r="F111" s="383"/>
      <c r="G111" s="383"/>
      <c r="H111" s="383"/>
      <c r="I111" s="383"/>
      <c r="J111" s="383"/>
      <c r="L111" s="370"/>
      <c r="M111" s="388"/>
      <c r="N111" s="370"/>
    </row>
    <row r="112" spans="2:15" ht="28.5" customHeight="1" thickBot="1" x14ac:dyDescent="0.4">
      <c r="B112" s="619" t="s">
        <v>430</v>
      </c>
      <c r="C112" s="620"/>
      <c r="D112" s="620"/>
      <c r="E112" s="620"/>
      <c r="F112" s="620"/>
      <c r="G112" s="620"/>
      <c r="H112" s="620"/>
      <c r="I112" s="620"/>
      <c r="J112" s="620"/>
      <c r="K112" s="620"/>
      <c r="L112" s="620"/>
      <c r="M112" s="620"/>
      <c r="N112" s="620"/>
      <c r="O112" s="621"/>
    </row>
    <row r="113" spans="2:15" ht="24.75" customHeight="1" thickBot="1" x14ac:dyDescent="0.35">
      <c r="B113" s="641" t="s">
        <v>431</v>
      </c>
      <c r="C113" s="642"/>
      <c r="D113" s="642"/>
      <c r="E113" s="642"/>
      <c r="F113" s="642"/>
      <c r="G113" s="385" t="s">
        <v>383</v>
      </c>
      <c r="H113" s="386">
        <v>69.53</v>
      </c>
      <c r="I113" s="385" t="s">
        <v>384</v>
      </c>
      <c r="J113" s="386">
        <v>69.25</v>
      </c>
      <c r="K113" s="385" t="s">
        <v>416</v>
      </c>
      <c r="L113" s="371">
        <v>80.209999999999994</v>
      </c>
      <c r="M113" s="371" t="s">
        <v>417</v>
      </c>
      <c r="N113" s="371">
        <v>65.02</v>
      </c>
      <c r="O113" s="428"/>
    </row>
    <row r="114" spans="2:15" ht="20.25" customHeight="1" thickBot="1" x14ac:dyDescent="0.3">
      <c r="B114" s="624" t="s">
        <v>372</v>
      </c>
      <c r="C114" s="625"/>
      <c r="D114" s="625"/>
      <c r="E114" s="625"/>
      <c r="F114" s="625"/>
      <c r="G114" s="626"/>
      <c r="H114" s="626"/>
      <c r="I114" s="626"/>
      <c r="J114" s="626"/>
      <c r="K114" s="626"/>
      <c r="L114" s="626"/>
      <c r="M114" s="626"/>
      <c r="N114" s="626"/>
      <c r="O114" s="627"/>
    </row>
    <row r="115" spans="2:15" x14ac:dyDescent="0.2">
      <c r="B115" s="222"/>
      <c r="C115" s="223"/>
      <c r="D115" s="223"/>
      <c r="E115" s="223"/>
      <c r="F115" s="224"/>
    </row>
    <row r="116" spans="2:15" ht="18.75" thickBot="1" x14ac:dyDescent="0.25">
      <c r="B116" s="165" t="s">
        <v>327</v>
      </c>
      <c r="C116" s="165"/>
      <c r="D116" s="165"/>
      <c r="E116" s="650" t="s">
        <v>432</v>
      </c>
      <c r="F116" s="650"/>
      <c r="G116" s="165"/>
    </row>
    <row r="117" spans="2:15" ht="40.5" customHeight="1" thickBot="1" x14ac:dyDescent="0.25">
      <c r="B117" s="225" t="s">
        <v>7</v>
      </c>
      <c r="C117" s="478" t="s">
        <v>319</v>
      </c>
      <c r="D117" s="479"/>
      <c r="E117" s="226" t="s">
        <v>320</v>
      </c>
      <c r="F117" s="475" t="s">
        <v>321</v>
      </c>
    </row>
    <row r="118" spans="2:15" ht="15.75" thickBot="1" x14ac:dyDescent="0.25">
      <c r="B118" s="516" t="s">
        <v>182</v>
      </c>
      <c r="C118" s="517"/>
      <c r="D118" s="517"/>
      <c r="E118" s="517"/>
      <c r="F118" s="518"/>
    </row>
    <row r="119" spans="2:15" ht="15.75" customHeight="1" thickBot="1" x14ac:dyDescent="0.25">
      <c r="B119" s="476" t="s">
        <v>108</v>
      </c>
      <c r="C119" s="477"/>
      <c r="D119" s="227">
        <v>119471</v>
      </c>
      <c r="E119" s="227">
        <v>5220</v>
      </c>
      <c r="F119" s="228">
        <f>E119/D119</f>
        <v>4.3692611596119563E-2</v>
      </c>
    </row>
    <row r="120" spans="2:15" ht="15.75" thickBot="1" x14ac:dyDescent="0.25">
      <c r="B120" s="476" t="s">
        <v>183</v>
      </c>
      <c r="C120" s="477"/>
      <c r="D120" s="227">
        <v>140362</v>
      </c>
      <c r="E120" s="227">
        <v>11674.77</v>
      </c>
      <c r="F120" s="228">
        <f t="shared" ref="F120:F128" si="13">E120/D120</f>
        <v>8.3176144540545172E-2</v>
      </c>
    </row>
    <row r="121" spans="2:15" ht="15.75" thickBot="1" x14ac:dyDescent="0.25">
      <c r="B121" s="476" t="s">
        <v>184</v>
      </c>
      <c r="C121" s="477"/>
      <c r="D121" s="227">
        <v>1603269</v>
      </c>
      <c r="E121" s="227">
        <v>31137</v>
      </c>
      <c r="F121" s="228">
        <f t="shared" si="13"/>
        <v>1.9420945580560716E-2</v>
      </c>
    </row>
    <row r="122" spans="2:15" ht="15.75" thickBot="1" x14ac:dyDescent="0.25">
      <c r="B122" s="476" t="s">
        <v>317</v>
      </c>
      <c r="C122" s="477"/>
      <c r="D122" s="227">
        <v>607170</v>
      </c>
      <c r="E122" s="227">
        <v>4958</v>
      </c>
      <c r="F122" s="228">
        <f t="shared" si="13"/>
        <v>8.1657525898842162E-3</v>
      </c>
    </row>
    <row r="123" spans="2:15" ht="15.75" customHeight="1" thickBot="1" x14ac:dyDescent="0.25">
      <c r="B123" s="476" t="s">
        <v>316</v>
      </c>
      <c r="C123" s="477"/>
      <c r="D123" s="227">
        <v>42441</v>
      </c>
      <c r="E123" s="227">
        <v>338</v>
      </c>
      <c r="F123" s="228">
        <f t="shared" si="13"/>
        <v>7.9639970782969301E-3</v>
      </c>
    </row>
    <row r="124" spans="2:15" ht="15.75" customHeight="1" thickBot="1" x14ac:dyDescent="0.25">
      <c r="B124" s="476" t="s">
        <v>185</v>
      </c>
      <c r="C124" s="477"/>
      <c r="D124" s="227">
        <v>274843</v>
      </c>
      <c r="E124" s="227">
        <v>6355</v>
      </c>
      <c r="F124" s="228">
        <f t="shared" si="13"/>
        <v>2.3122291635588318E-2</v>
      </c>
    </row>
    <row r="125" spans="2:15" ht="15.75" customHeight="1" thickBot="1" x14ac:dyDescent="0.25">
      <c r="B125" s="476" t="s">
        <v>93</v>
      </c>
      <c r="C125" s="477"/>
      <c r="D125" s="227">
        <v>3885332</v>
      </c>
      <c r="E125" s="227">
        <v>245924</v>
      </c>
      <c r="F125" s="228">
        <f t="shared" si="13"/>
        <v>6.329549186530263E-2</v>
      </c>
    </row>
    <row r="126" spans="2:15" ht="16.5" thickBot="1" x14ac:dyDescent="0.25">
      <c r="B126" s="514" t="s">
        <v>186</v>
      </c>
      <c r="C126" s="515"/>
      <c r="D126" s="171">
        <f>SUM(D119:D125)</f>
        <v>6672888</v>
      </c>
      <c r="E126" s="171">
        <f>SUM(E119:E125)</f>
        <v>305606.77</v>
      </c>
      <c r="F126" s="172">
        <f t="shared" si="13"/>
        <v>4.5798276548325106E-2</v>
      </c>
      <c r="H126" s="486"/>
    </row>
    <row r="127" spans="2:15" ht="15.75" customHeight="1" thickBot="1" x14ac:dyDescent="0.25">
      <c r="B127" s="516" t="s">
        <v>187</v>
      </c>
      <c r="C127" s="517"/>
      <c r="D127" s="517"/>
      <c r="E127" s="517"/>
      <c r="F127" s="518"/>
      <c r="H127" s="486"/>
    </row>
    <row r="128" spans="2:15" ht="15.75" thickBot="1" x14ac:dyDescent="0.25">
      <c r="B128" s="476" t="s">
        <v>188</v>
      </c>
      <c r="C128" s="477"/>
      <c r="D128" s="229">
        <v>1737</v>
      </c>
      <c r="E128" s="229">
        <v>117</v>
      </c>
      <c r="F128" s="228">
        <f t="shared" si="13"/>
        <v>6.7357512953367879E-2</v>
      </c>
    </row>
    <row r="129" spans="1:15" ht="15.75" thickBot="1" x14ac:dyDescent="0.25">
      <c r="B129" s="516" t="s">
        <v>189</v>
      </c>
      <c r="C129" s="517"/>
      <c r="D129" s="517"/>
      <c r="E129" s="517"/>
      <c r="F129" s="518"/>
    </row>
    <row r="130" spans="1:15" ht="15.75" thickBot="1" x14ac:dyDescent="0.25">
      <c r="B130" s="476" t="s">
        <v>190</v>
      </c>
      <c r="C130" s="477"/>
      <c r="D130" s="229">
        <v>10350</v>
      </c>
      <c r="E130" s="229">
        <v>1279</v>
      </c>
      <c r="F130" s="228">
        <f t="shared" ref="F130:F132" si="14">E130/D130</f>
        <v>0.12357487922705314</v>
      </c>
    </row>
    <row r="131" spans="1:15" ht="15.75" thickBot="1" x14ac:dyDescent="0.25">
      <c r="B131" s="476" t="s">
        <v>191</v>
      </c>
      <c r="C131" s="477"/>
      <c r="D131" s="229">
        <v>42</v>
      </c>
      <c r="E131" s="229">
        <v>2.11</v>
      </c>
      <c r="F131" s="228">
        <f t="shared" si="14"/>
        <v>5.0238095238095234E-2</v>
      </c>
    </row>
    <row r="132" spans="1:15" ht="15.75" thickBot="1" x14ac:dyDescent="0.25">
      <c r="B132" s="476" t="s">
        <v>297</v>
      </c>
      <c r="C132" s="477"/>
      <c r="D132" s="229">
        <v>31</v>
      </c>
      <c r="E132" s="229">
        <v>2.15</v>
      </c>
      <c r="F132" s="228">
        <f t="shared" si="14"/>
        <v>6.9354838709677416E-2</v>
      </c>
    </row>
    <row r="133" spans="1:15" ht="15.75" hidden="1" thickBot="1" x14ac:dyDescent="0.25">
      <c r="B133" s="476" t="s">
        <v>193</v>
      </c>
      <c r="C133" s="477"/>
      <c r="D133" s="229">
        <v>2.5</v>
      </c>
      <c r="E133" s="229" t="s">
        <v>258</v>
      </c>
      <c r="F133" s="229" t="s">
        <v>258</v>
      </c>
    </row>
    <row r="134" spans="1:15" ht="15" hidden="1" thickBot="1" x14ac:dyDescent="0.25">
      <c r="B134" s="519" t="s">
        <v>196</v>
      </c>
      <c r="C134" s="519"/>
      <c r="D134" s="230" t="s">
        <v>258</v>
      </c>
      <c r="E134" s="230" t="s">
        <v>258</v>
      </c>
      <c r="F134" s="231" t="s">
        <v>258</v>
      </c>
    </row>
    <row r="135" spans="1:15" s="175" customFormat="1" ht="18.75" customHeight="1" thickBot="1" x14ac:dyDescent="0.3">
      <c r="A135" s="176"/>
      <c r="B135" s="519" t="s">
        <v>197</v>
      </c>
      <c r="C135" s="519"/>
      <c r="D135" s="230" t="s">
        <v>258</v>
      </c>
      <c r="E135" s="230" t="s">
        <v>258</v>
      </c>
      <c r="F135" s="231" t="s">
        <v>258</v>
      </c>
      <c r="G135" s="176"/>
      <c r="H135" s="176"/>
      <c r="I135" s="176"/>
      <c r="J135" s="176"/>
      <c r="K135" s="176"/>
      <c r="L135" s="176"/>
      <c r="M135" s="176"/>
      <c r="N135" s="176"/>
      <c r="O135" s="176"/>
    </row>
    <row r="136" spans="1:15" s="329" customFormat="1" ht="18.75" customHeight="1" x14ac:dyDescent="0.25">
      <c r="A136" s="340"/>
      <c r="B136" s="367"/>
      <c r="C136" s="367"/>
      <c r="D136" s="368"/>
      <c r="E136" s="368"/>
      <c r="F136" s="369"/>
      <c r="G136" s="340"/>
      <c r="H136" s="340"/>
      <c r="I136" s="340"/>
      <c r="J136" s="340"/>
      <c r="K136" s="340"/>
      <c r="L136" s="340"/>
      <c r="M136" s="340"/>
      <c r="N136" s="340"/>
      <c r="O136" s="340"/>
    </row>
    <row r="137" spans="1:15" s="175" customFormat="1" ht="18.75" customHeight="1" x14ac:dyDescent="0.25">
      <c r="B137" s="328" t="s">
        <v>363</v>
      </c>
      <c r="C137" s="328"/>
      <c r="D137" s="328"/>
      <c r="E137" s="328"/>
      <c r="F137" s="328"/>
      <c r="G137" s="328"/>
      <c r="H137" s="328"/>
      <c r="I137" s="328"/>
      <c r="J137" s="328"/>
    </row>
    <row r="138" spans="1:15" ht="18.75" customHeight="1" thickBot="1" x14ac:dyDescent="0.3">
      <c r="A138" s="175"/>
      <c r="B138" s="328" t="s">
        <v>364</v>
      </c>
      <c r="C138" s="328"/>
      <c r="D138" s="328"/>
      <c r="E138" s="328"/>
      <c r="F138" s="328"/>
      <c r="G138" s="328"/>
      <c r="H138" s="328"/>
      <c r="I138" s="328"/>
      <c r="J138" s="328"/>
      <c r="K138" s="175"/>
      <c r="L138" s="175"/>
      <c r="M138" s="175"/>
      <c r="N138" s="175"/>
      <c r="O138" s="175"/>
    </row>
    <row r="139" spans="1:15" ht="54.75" thickBot="1" x14ac:dyDescent="0.25">
      <c r="B139" s="232" t="s">
        <v>198</v>
      </c>
      <c r="C139" s="337" t="s">
        <v>199</v>
      </c>
      <c r="D139" s="337"/>
      <c r="E139" s="337"/>
      <c r="F139" s="337"/>
      <c r="G139" s="337"/>
      <c r="H139" s="337"/>
    </row>
    <row r="140" spans="1:15" ht="18.75" thickBot="1" x14ac:dyDescent="0.3">
      <c r="B140" s="233" t="s">
        <v>77</v>
      </c>
      <c r="C140" s="234" t="s">
        <v>200</v>
      </c>
      <c r="D140" s="234" t="s">
        <v>201</v>
      </c>
      <c r="E140" s="234" t="s">
        <v>194</v>
      </c>
      <c r="F140" s="234" t="s">
        <v>192</v>
      </c>
      <c r="G140" s="234" t="s">
        <v>193</v>
      </c>
      <c r="H140" s="234" t="s">
        <v>191</v>
      </c>
    </row>
    <row r="141" spans="1:15" s="175" customFormat="1" ht="18.75" customHeight="1" thickBot="1" x14ac:dyDescent="0.3">
      <c r="A141" s="176"/>
      <c r="B141" s="235"/>
      <c r="C141" s="490" t="s">
        <v>329</v>
      </c>
      <c r="D141" s="492"/>
      <c r="E141" s="492"/>
      <c r="F141" s="492"/>
      <c r="G141" s="492"/>
      <c r="H141" s="491"/>
      <c r="I141" s="176"/>
      <c r="J141" s="176"/>
      <c r="K141" s="176"/>
      <c r="L141" s="176"/>
      <c r="M141" s="176"/>
      <c r="N141" s="176"/>
      <c r="O141" s="176"/>
    </row>
    <row r="142" spans="1:15" ht="38.25" customHeight="1" thickBot="1" x14ac:dyDescent="0.3">
      <c r="A142" s="175"/>
      <c r="B142" s="328" t="s">
        <v>328</v>
      </c>
      <c r="C142" s="328"/>
      <c r="D142" s="328"/>
      <c r="E142" s="328"/>
      <c r="F142" s="328"/>
      <c r="G142" s="328"/>
      <c r="H142" s="328"/>
      <c r="I142" s="328"/>
      <c r="J142" s="328"/>
      <c r="K142" s="175"/>
      <c r="L142" s="175"/>
      <c r="M142" s="175"/>
      <c r="N142" s="175"/>
      <c r="O142" s="175"/>
    </row>
    <row r="143" spans="1:15" ht="18.75" thickBot="1" x14ac:dyDescent="0.25">
      <c r="C143" s="232" t="s">
        <v>198</v>
      </c>
      <c r="D143" s="490" t="s">
        <v>199</v>
      </c>
      <c r="E143" s="491"/>
      <c r="F143" s="450"/>
      <c r="I143" s="208"/>
    </row>
    <row r="144" spans="1:15" ht="18.75" thickBot="1" x14ac:dyDescent="0.25">
      <c r="C144" s="233" t="s">
        <v>77</v>
      </c>
      <c r="D144" s="452" t="s">
        <v>202</v>
      </c>
      <c r="E144" s="453" t="s">
        <v>188</v>
      </c>
      <c r="F144" s="451"/>
    </row>
    <row r="145" spans="1:15" ht="18.75" customHeight="1" thickBot="1" x14ac:dyDescent="0.25">
      <c r="C145" s="235"/>
      <c r="D145" s="490" t="s">
        <v>421</v>
      </c>
      <c r="E145" s="492"/>
      <c r="F145" s="491"/>
    </row>
    <row r="146" spans="1:15" s="175" customFormat="1" ht="18.75" customHeight="1" x14ac:dyDescent="0.25">
      <c r="A146" s="176"/>
      <c r="B146" s="176"/>
      <c r="C146" s="236"/>
      <c r="D146" s="236"/>
      <c r="E146" s="23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</row>
    <row r="147" spans="1:15" s="175" customFormat="1" ht="18.75" customHeight="1" x14ac:dyDescent="0.25">
      <c r="B147" s="328" t="s">
        <v>343</v>
      </c>
      <c r="C147" s="328"/>
      <c r="D147" s="328"/>
      <c r="E147" s="328"/>
      <c r="F147" s="328"/>
      <c r="G147" s="328"/>
      <c r="H147" s="328"/>
      <c r="I147" s="328"/>
      <c r="J147" s="328"/>
    </row>
    <row r="148" spans="1:15" s="175" customFormat="1" ht="18.75" customHeight="1" thickBot="1" x14ac:dyDescent="0.3">
      <c r="B148" s="328" t="s">
        <v>335</v>
      </c>
      <c r="C148" s="328"/>
      <c r="D148" s="328"/>
      <c r="E148" s="328"/>
      <c r="F148" s="328"/>
      <c r="G148" s="328"/>
      <c r="H148" s="328"/>
    </row>
    <row r="149" spans="1:15" s="175" customFormat="1" ht="18.75" customHeight="1" thickBot="1" x14ac:dyDescent="0.3">
      <c r="B149" s="520" t="s">
        <v>105</v>
      </c>
      <c r="C149" s="520" t="s">
        <v>172</v>
      </c>
      <c r="D149" s="325" t="s">
        <v>330</v>
      </c>
      <c r="E149" s="326"/>
      <c r="F149" s="326"/>
      <c r="G149" s="326"/>
      <c r="H149" s="326"/>
      <c r="I149" s="326"/>
      <c r="J149" s="326"/>
      <c r="K149" s="327"/>
    </row>
    <row r="150" spans="1:15" s="175" customFormat="1" ht="18.75" customHeight="1" thickBot="1" x14ac:dyDescent="0.3">
      <c r="B150" s="622"/>
      <c r="C150" s="622"/>
      <c r="D150" s="483" t="s">
        <v>331</v>
      </c>
      <c r="E150" s="484"/>
      <c r="F150" s="325" t="s">
        <v>332</v>
      </c>
      <c r="G150" s="327"/>
      <c r="H150" s="483" t="s">
        <v>333</v>
      </c>
      <c r="I150" s="484"/>
      <c r="J150" s="483" t="s">
        <v>334</v>
      </c>
      <c r="K150" s="484"/>
    </row>
    <row r="151" spans="1:15" s="175" customFormat="1" ht="18.75" customHeight="1" thickBot="1" x14ac:dyDescent="0.3">
      <c r="B151" s="521"/>
      <c r="C151" s="521"/>
      <c r="D151" s="237" t="s">
        <v>217</v>
      </c>
      <c r="E151" s="237" t="s">
        <v>81</v>
      </c>
      <c r="F151" s="237" t="s">
        <v>217</v>
      </c>
      <c r="G151" s="237" t="s">
        <v>81</v>
      </c>
      <c r="H151" s="237" t="s">
        <v>217</v>
      </c>
      <c r="I151" s="237" t="s">
        <v>81</v>
      </c>
      <c r="J151" s="237" t="s">
        <v>217</v>
      </c>
      <c r="K151" s="237" t="s">
        <v>81</v>
      </c>
    </row>
    <row r="152" spans="1:15" s="175" customFormat="1" ht="18.75" customHeight="1" thickBot="1" x14ac:dyDescent="0.3">
      <c r="B152" s="238" t="s">
        <v>258</v>
      </c>
      <c r="C152" s="239" t="s">
        <v>258</v>
      </c>
      <c r="D152" s="239" t="s">
        <v>258</v>
      </c>
      <c r="E152" s="239" t="s">
        <v>258</v>
      </c>
      <c r="F152" s="239" t="s">
        <v>258</v>
      </c>
      <c r="G152" s="239" t="s">
        <v>258</v>
      </c>
      <c r="H152" s="239" t="s">
        <v>258</v>
      </c>
      <c r="I152" s="239" t="s">
        <v>258</v>
      </c>
      <c r="J152" s="239" t="s">
        <v>258</v>
      </c>
      <c r="K152" s="239" t="s">
        <v>258</v>
      </c>
    </row>
    <row r="153" spans="1:15" s="175" customFormat="1" ht="18.75" customHeight="1" x14ac:dyDescent="0.25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</row>
    <row r="154" spans="1:15" s="175" customFormat="1" ht="18.75" customHeight="1" thickBot="1" x14ac:dyDescent="0.3">
      <c r="B154" s="334" t="s">
        <v>336</v>
      </c>
      <c r="C154" s="334"/>
      <c r="D154" s="334"/>
      <c r="E154" s="334"/>
      <c r="F154" s="334"/>
      <c r="G154" s="334"/>
      <c r="H154" s="334"/>
      <c r="I154" s="240"/>
      <c r="J154" s="240"/>
      <c r="K154" s="240"/>
    </row>
    <row r="155" spans="1:15" s="175" customFormat="1" ht="18.75" customHeight="1" thickBot="1" x14ac:dyDescent="0.3">
      <c r="B155" s="520" t="s">
        <v>105</v>
      </c>
      <c r="C155" s="520" t="s">
        <v>172</v>
      </c>
      <c r="D155" s="483" t="s">
        <v>337</v>
      </c>
      <c r="E155" s="484"/>
      <c r="F155" s="325" t="s">
        <v>338</v>
      </c>
      <c r="G155" s="327"/>
      <c r="H155" s="483" t="s">
        <v>339</v>
      </c>
      <c r="I155" s="484"/>
      <c r="J155" s="483" t="s">
        <v>340</v>
      </c>
      <c r="K155" s="484"/>
      <c r="L155" s="483" t="s">
        <v>341</v>
      </c>
      <c r="M155" s="484"/>
    </row>
    <row r="156" spans="1:15" s="175" customFormat="1" ht="18.75" customHeight="1" thickBot="1" x14ac:dyDescent="0.3">
      <c r="B156" s="521"/>
      <c r="C156" s="521"/>
      <c r="D156" s="237" t="s">
        <v>217</v>
      </c>
      <c r="E156" s="237" t="s">
        <v>81</v>
      </c>
      <c r="F156" s="237" t="s">
        <v>217</v>
      </c>
      <c r="G156" s="237" t="s">
        <v>81</v>
      </c>
      <c r="H156" s="237" t="s">
        <v>217</v>
      </c>
      <c r="I156" s="237" t="s">
        <v>81</v>
      </c>
      <c r="J156" s="237" t="s">
        <v>217</v>
      </c>
      <c r="K156" s="237" t="s">
        <v>81</v>
      </c>
      <c r="L156" s="237" t="s">
        <v>217</v>
      </c>
      <c r="M156" s="237" t="s">
        <v>81</v>
      </c>
    </row>
    <row r="157" spans="1:15" s="175" customFormat="1" ht="18.75" thickBot="1" x14ac:dyDescent="0.3">
      <c r="B157" s="238" t="s">
        <v>258</v>
      </c>
      <c r="C157" s="239" t="s">
        <v>258</v>
      </c>
      <c r="D157" s="239" t="s">
        <v>258</v>
      </c>
      <c r="E157" s="239" t="s">
        <v>258</v>
      </c>
      <c r="F157" s="239" t="s">
        <v>258</v>
      </c>
      <c r="G157" s="239" t="s">
        <v>258</v>
      </c>
      <c r="H157" s="239" t="s">
        <v>258</v>
      </c>
      <c r="I157" s="239" t="s">
        <v>258</v>
      </c>
      <c r="J157" s="239" t="s">
        <v>258</v>
      </c>
      <c r="K157" s="239" t="s">
        <v>258</v>
      </c>
      <c r="L157" s="239" t="s">
        <v>258</v>
      </c>
      <c r="M157" s="239" t="s">
        <v>258</v>
      </c>
    </row>
    <row r="158" spans="1:15" s="175" customFormat="1" ht="18.75" customHeight="1" x14ac:dyDescent="0.25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</row>
    <row r="159" spans="1:15" s="175" customFormat="1" ht="18.75" customHeight="1" thickBot="1" x14ac:dyDescent="0.3">
      <c r="B159" s="328" t="s">
        <v>342</v>
      </c>
      <c r="C159" s="328"/>
      <c r="D159" s="328"/>
      <c r="E159" s="328"/>
      <c r="F159" s="328"/>
      <c r="G159" s="328"/>
      <c r="H159" s="328"/>
    </row>
    <row r="160" spans="1:15" s="175" customFormat="1" ht="18.75" customHeight="1" thickBot="1" x14ac:dyDescent="0.3">
      <c r="B160" s="520" t="s">
        <v>105</v>
      </c>
      <c r="C160" s="520" t="s">
        <v>172</v>
      </c>
      <c r="D160" s="325" t="s">
        <v>330</v>
      </c>
      <c r="E160" s="326"/>
      <c r="F160" s="326"/>
      <c r="G160" s="326"/>
      <c r="H160" s="326"/>
      <c r="I160" s="326"/>
      <c r="J160" s="326"/>
      <c r="K160" s="327"/>
    </row>
    <row r="161" spans="1:15" s="175" customFormat="1" ht="18.75" customHeight="1" thickBot="1" x14ac:dyDescent="0.3">
      <c r="B161" s="622"/>
      <c r="C161" s="622"/>
      <c r="D161" s="483" t="s">
        <v>331</v>
      </c>
      <c r="E161" s="484"/>
      <c r="F161" s="325" t="s">
        <v>332</v>
      </c>
      <c r="G161" s="327"/>
      <c r="H161" s="483" t="s">
        <v>333</v>
      </c>
      <c r="I161" s="484"/>
      <c r="J161" s="483" t="s">
        <v>334</v>
      </c>
      <c r="K161" s="484"/>
    </row>
    <row r="162" spans="1:15" s="175" customFormat="1" ht="18.75" customHeight="1" thickBot="1" x14ac:dyDescent="0.3">
      <c r="B162" s="521"/>
      <c r="C162" s="521"/>
      <c r="D162" s="237" t="s">
        <v>217</v>
      </c>
      <c r="E162" s="237" t="s">
        <v>81</v>
      </c>
      <c r="F162" s="237" t="s">
        <v>217</v>
      </c>
      <c r="G162" s="237" t="s">
        <v>81</v>
      </c>
      <c r="H162" s="237" t="s">
        <v>217</v>
      </c>
      <c r="I162" s="237" t="s">
        <v>81</v>
      </c>
      <c r="J162" s="237" t="s">
        <v>217</v>
      </c>
      <c r="K162" s="237" t="s">
        <v>81</v>
      </c>
    </row>
    <row r="163" spans="1:15" s="175" customFormat="1" ht="18.75" customHeight="1" thickBot="1" x14ac:dyDescent="0.3">
      <c r="B163" s="238" t="s">
        <v>258</v>
      </c>
      <c r="C163" s="239" t="s">
        <v>258</v>
      </c>
      <c r="D163" s="239" t="s">
        <v>258</v>
      </c>
      <c r="E163" s="239" t="s">
        <v>258</v>
      </c>
      <c r="F163" s="239" t="s">
        <v>258</v>
      </c>
      <c r="G163" s="239" t="s">
        <v>258</v>
      </c>
      <c r="H163" s="239" t="s">
        <v>258</v>
      </c>
      <c r="I163" s="239" t="s">
        <v>258</v>
      </c>
      <c r="J163" s="239" t="s">
        <v>258</v>
      </c>
      <c r="K163" s="239" t="s">
        <v>258</v>
      </c>
    </row>
    <row r="164" spans="1:15" s="175" customFormat="1" ht="18.75" customHeight="1" thickBot="1" x14ac:dyDescent="0.3">
      <c r="B164" s="334" t="s">
        <v>336</v>
      </c>
      <c r="C164" s="334"/>
      <c r="D164" s="334"/>
      <c r="E164" s="334"/>
      <c r="F164" s="334"/>
      <c r="G164" s="334"/>
      <c r="H164" s="334"/>
      <c r="I164" s="240"/>
      <c r="J164" s="240"/>
      <c r="K164" s="240"/>
    </row>
    <row r="165" spans="1:15" s="175" customFormat="1" ht="18.75" customHeight="1" thickBot="1" x14ac:dyDescent="0.3">
      <c r="B165" s="520" t="s">
        <v>105</v>
      </c>
      <c r="C165" s="520" t="s">
        <v>172</v>
      </c>
      <c r="D165" s="483" t="s">
        <v>337</v>
      </c>
      <c r="E165" s="484"/>
      <c r="F165" s="325" t="s">
        <v>338</v>
      </c>
      <c r="G165" s="327"/>
      <c r="H165" s="483" t="s">
        <v>339</v>
      </c>
      <c r="I165" s="484"/>
      <c r="J165" s="483" t="s">
        <v>340</v>
      </c>
      <c r="K165" s="484"/>
      <c r="L165" s="483" t="s">
        <v>341</v>
      </c>
      <c r="M165" s="484"/>
    </row>
    <row r="166" spans="1:15" s="175" customFormat="1" ht="18.75" customHeight="1" thickBot="1" x14ac:dyDescent="0.3">
      <c r="B166" s="521"/>
      <c r="C166" s="521"/>
      <c r="D166" s="237" t="s">
        <v>217</v>
      </c>
      <c r="E166" s="237" t="s">
        <v>81</v>
      </c>
      <c r="F166" s="237" t="s">
        <v>217</v>
      </c>
      <c r="G166" s="237" t="s">
        <v>81</v>
      </c>
      <c r="H166" s="237" t="s">
        <v>217</v>
      </c>
      <c r="I166" s="237" t="s">
        <v>81</v>
      </c>
      <c r="J166" s="237" t="s">
        <v>217</v>
      </c>
      <c r="K166" s="237" t="s">
        <v>81</v>
      </c>
      <c r="L166" s="237" t="s">
        <v>217</v>
      </c>
      <c r="M166" s="237" t="s">
        <v>81</v>
      </c>
    </row>
    <row r="167" spans="1:15" s="175" customFormat="1" ht="18.75" customHeight="1" thickBot="1" x14ac:dyDescent="0.3">
      <c r="B167" s="238" t="s">
        <v>258</v>
      </c>
      <c r="C167" s="239" t="s">
        <v>258</v>
      </c>
      <c r="D167" s="239" t="s">
        <v>258</v>
      </c>
      <c r="E167" s="239" t="s">
        <v>258</v>
      </c>
      <c r="F167" s="239" t="s">
        <v>258</v>
      </c>
      <c r="G167" s="239" t="s">
        <v>258</v>
      </c>
      <c r="H167" s="239" t="s">
        <v>258</v>
      </c>
      <c r="I167" s="239" t="s">
        <v>258</v>
      </c>
      <c r="J167" s="239" t="s">
        <v>258</v>
      </c>
      <c r="K167" s="239" t="s">
        <v>258</v>
      </c>
      <c r="L167" s="239" t="s">
        <v>258</v>
      </c>
      <c r="M167" s="239" t="s">
        <v>258</v>
      </c>
    </row>
    <row r="168" spans="1:15" ht="19.5" customHeight="1" x14ac:dyDescent="0.25">
      <c r="A168" s="175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175"/>
      <c r="O168" s="175"/>
    </row>
    <row r="169" spans="1:15" ht="18.75" thickBot="1" x14ac:dyDescent="0.3">
      <c r="B169" s="338" t="s">
        <v>344</v>
      </c>
      <c r="C169" s="338"/>
      <c r="D169" s="338"/>
      <c r="E169" s="338"/>
      <c r="F169" s="338"/>
      <c r="G169" s="338"/>
      <c r="H169" s="338"/>
      <c r="I169" s="338"/>
    </row>
    <row r="170" spans="1:15" ht="45.75" thickBot="1" x14ac:dyDescent="0.25">
      <c r="B170" s="241" t="s">
        <v>203</v>
      </c>
      <c r="C170" s="242" t="s">
        <v>204</v>
      </c>
      <c r="D170" s="242" t="s">
        <v>205</v>
      </c>
      <c r="E170" s="242" t="s">
        <v>206</v>
      </c>
      <c r="F170" s="242" t="s">
        <v>160</v>
      </c>
      <c r="G170" s="242" t="s">
        <v>207</v>
      </c>
      <c r="H170" s="242" t="s">
        <v>208</v>
      </c>
      <c r="I170" s="242" t="s">
        <v>209</v>
      </c>
      <c r="J170" s="242" t="s">
        <v>210</v>
      </c>
    </row>
    <row r="171" spans="1:15" ht="18.75" thickBot="1" x14ac:dyDescent="0.25">
      <c r="B171" s="235">
        <v>1</v>
      </c>
      <c r="C171" s="243" t="s">
        <v>258</v>
      </c>
      <c r="D171" s="243" t="s">
        <v>258</v>
      </c>
      <c r="E171" s="243" t="s">
        <v>258</v>
      </c>
      <c r="F171" s="243" t="s">
        <v>258</v>
      </c>
      <c r="G171" s="243" t="s">
        <v>258</v>
      </c>
      <c r="H171" s="243" t="s">
        <v>258</v>
      </c>
      <c r="I171" s="243" t="s">
        <v>258</v>
      </c>
      <c r="J171" s="243" t="s">
        <v>258</v>
      </c>
    </row>
    <row r="172" spans="1:15" ht="18.75" thickBot="1" x14ac:dyDescent="0.3">
      <c r="B172" s="244" t="s">
        <v>345</v>
      </c>
      <c r="L172" s="245"/>
    </row>
    <row r="173" spans="1:15" ht="45.75" thickBot="1" x14ac:dyDescent="0.25">
      <c r="B173" s="241" t="s">
        <v>203</v>
      </c>
      <c r="C173" s="242" t="s">
        <v>204</v>
      </c>
      <c r="D173" s="242" t="s">
        <v>205</v>
      </c>
      <c r="E173" s="242" t="s">
        <v>206</v>
      </c>
      <c r="F173" s="242" t="s">
        <v>160</v>
      </c>
      <c r="G173" s="242" t="s">
        <v>207</v>
      </c>
      <c r="H173" s="242" t="s">
        <v>208</v>
      </c>
      <c r="I173" s="242" t="s">
        <v>209</v>
      </c>
      <c r="J173" s="242" t="s">
        <v>210</v>
      </c>
      <c r="L173" s="245"/>
    </row>
    <row r="174" spans="1:15" ht="18.75" thickBot="1" x14ac:dyDescent="0.25">
      <c r="B174" s="235">
        <v>1</v>
      </c>
      <c r="C174" s="243" t="s">
        <v>258</v>
      </c>
      <c r="D174" s="243" t="s">
        <v>258</v>
      </c>
      <c r="E174" s="243" t="s">
        <v>258</v>
      </c>
      <c r="F174" s="243" t="s">
        <v>258</v>
      </c>
      <c r="G174" s="243" t="s">
        <v>258</v>
      </c>
      <c r="H174" s="243" t="s">
        <v>258</v>
      </c>
      <c r="I174" s="243" t="s">
        <v>258</v>
      </c>
      <c r="J174" s="243" t="s">
        <v>258</v>
      </c>
      <c r="L174" s="208"/>
    </row>
    <row r="175" spans="1:15" s="175" customFormat="1" ht="22.15" customHeight="1" x14ac:dyDescent="0.25">
      <c r="A175" s="176"/>
      <c r="B175" s="236"/>
      <c r="C175" s="246"/>
      <c r="D175" s="246"/>
      <c r="E175" s="246"/>
      <c r="F175" s="246"/>
      <c r="G175" s="246"/>
      <c r="H175" s="246"/>
      <c r="I175" s="246"/>
      <c r="J175" s="246"/>
      <c r="K175" s="176"/>
      <c r="L175" s="176"/>
      <c r="M175" s="176"/>
      <c r="N175" s="176"/>
      <c r="O175" s="176"/>
    </row>
    <row r="176" spans="1:15" ht="30" customHeight="1" x14ac:dyDescent="0.25">
      <c r="A176" s="175"/>
      <c r="B176" s="328" t="s">
        <v>346</v>
      </c>
      <c r="C176" s="328"/>
      <c r="D176" s="328"/>
      <c r="E176" s="328"/>
      <c r="F176" s="328"/>
      <c r="G176" s="328"/>
      <c r="H176" s="328"/>
      <c r="I176" s="328"/>
      <c r="J176" s="328"/>
      <c r="K176" s="175"/>
      <c r="L176" s="175"/>
      <c r="M176" s="175"/>
      <c r="N176" s="175"/>
      <c r="O176" s="175"/>
    </row>
    <row r="177" spans="1:15" s="175" customFormat="1" ht="28.15" customHeight="1" x14ac:dyDescent="0.25">
      <c r="A177" s="176"/>
      <c r="B177" s="614" t="s">
        <v>390</v>
      </c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176"/>
      <c r="N177" s="176"/>
      <c r="O177" s="176"/>
    </row>
    <row r="178" spans="1:15" s="175" customFormat="1" ht="28.15" customHeight="1" thickBot="1" x14ac:dyDescent="0.3">
      <c r="B178" s="328" t="s">
        <v>347</v>
      </c>
      <c r="C178" s="328"/>
      <c r="D178" s="328"/>
      <c r="E178" s="328"/>
      <c r="F178" s="328"/>
      <c r="G178" s="328"/>
      <c r="H178" s="328"/>
      <c r="I178" s="328"/>
      <c r="J178" s="328"/>
    </row>
    <row r="179" spans="1:15" s="175" customFormat="1" ht="17.25" thickBot="1" x14ac:dyDescent="0.3">
      <c r="C179" s="601" t="s">
        <v>348</v>
      </c>
      <c r="D179" s="601" t="s">
        <v>349</v>
      </c>
      <c r="E179" s="603" t="s">
        <v>350</v>
      </c>
      <c r="F179" s="604"/>
      <c r="G179" s="605" t="s">
        <v>351</v>
      </c>
      <c r="H179" s="607" t="s">
        <v>352</v>
      </c>
      <c r="I179" s="608"/>
    </row>
    <row r="180" spans="1:15" s="175" customFormat="1" ht="57.75" thickBot="1" x14ac:dyDescent="0.3">
      <c r="C180" s="602"/>
      <c r="D180" s="602"/>
      <c r="E180" s="393" t="s">
        <v>353</v>
      </c>
      <c r="F180" s="394" t="s">
        <v>349</v>
      </c>
      <c r="G180" s="606"/>
      <c r="H180" s="395" t="s">
        <v>354</v>
      </c>
      <c r="I180" s="395" t="s">
        <v>355</v>
      </c>
    </row>
    <row r="181" spans="1:15" s="175" customFormat="1" ht="18.75" customHeight="1" thickBot="1" x14ac:dyDescent="0.3">
      <c r="C181" s="396">
        <v>10</v>
      </c>
      <c r="D181" s="397">
        <v>304</v>
      </c>
      <c r="E181" s="397">
        <v>26</v>
      </c>
      <c r="F181" s="397">
        <v>756</v>
      </c>
      <c r="G181" s="397">
        <v>10031</v>
      </c>
      <c r="H181" s="397">
        <v>2495</v>
      </c>
      <c r="I181" s="398">
        <v>4328</v>
      </c>
    </row>
    <row r="182" spans="1:15" ht="16.5" x14ac:dyDescent="0.25">
      <c r="A182" s="175"/>
      <c r="B182" s="175"/>
      <c r="C182" s="247"/>
      <c r="D182" s="247"/>
      <c r="E182" s="247"/>
      <c r="F182" s="247"/>
      <c r="G182" s="247"/>
      <c r="H182" s="247"/>
      <c r="I182" s="247"/>
      <c r="J182" s="175"/>
      <c r="K182" s="175"/>
      <c r="L182" s="175"/>
      <c r="M182" s="175"/>
      <c r="N182" s="175"/>
      <c r="O182" s="175"/>
    </row>
    <row r="183" spans="1:15" s="248" customFormat="1" ht="18.75" thickBot="1" x14ac:dyDescent="0.3">
      <c r="A183" s="175"/>
      <c r="B183" s="356" t="s">
        <v>433</v>
      </c>
      <c r="C183" s="356"/>
      <c r="D183" s="356"/>
      <c r="E183" s="356"/>
      <c r="F183" s="356"/>
      <c r="G183" s="356"/>
      <c r="H183" s="356"/>
      <c r="I183" s="356" t="s">
        <v>211</v>
      </c>
      <c r="J183" s="356"/>
      <c r="K183" s="175"/>
      <c r="L183" s="175"/>
      <c r="M183" s="175"/>
      <c r="N183" s="175"/>
      <c r="O183" s="175"/>
    </row>
    <row r="184" spans="1:15" s="248" customFormat="1" ht="48" customHeight="1" thickBot="1" x14ac:dyDescent="0.3">
      <c r="B184" s="623" t="s">
        <v>212</v>
      </c>
      <c r="C184" s="563" t="s">
        <v>213</v>
      </c>
      <c r="D184" s="563"/>
      <c r="E184" s="493" t="s">
        <v>214</v>
      </c>
      <c r="F184" s="494"/>
      <c r="G184" s="493" t="s">
        <v>215</v>
      </c>
      <c r="H184" s="494"/>
      <c r="I184" s="563" t="s">
        <v>216</v>
      </c>
      <c r="J184" s="563"/>
      <c r="L184" s="613"/>
      <c r="M184" s="613"/>
    </row>
    <row r="185" spans="1:15" ht="16.5" thickBot="1" x14ac:dyDescent="0.3">
      <c r="A185" s="248"/>
      <c r="B185" s="623"/>
      <c r="C185" s="249" t="s">
        <v>217</v>
      </c>
      <c r="D185" s="249" t="s">
        <v>81</v>
      </c>
      <c r="E185" s="249" t="s">
        <v>217</v>
      </c>
      <c r="F185" s="249" t="s">
        <v>81</v>
      </c>
      <c r="G185" s="249" t="s">
        <v>217</v>
      </c>
      <c r="H185" s="249" t="s">
        <v>81</v>
      </c>
      <c r="I185" s="249" t="s">
        <v>217</v>
      </c>
      <c r="J185" s="249" t="s">
        <v>81</v>
      </c>
      <c r="K185" s="248"/>
      <c r="L185" s="248"/>
      <c r="M185" s="248"/>
      <c r="N185" s="248"/>
      <c r="O185" s="248"/>
    </row>
    <row r="186" spans="1:15" ht="18.75" thickBot="1" x14ac:dyDescent="0.3">
      <c r="B186" s="250" t="s">
        <v>218</v>
      </c>
      <c r="C186" s="243">
        <v>0</v>
      </c>
      <c r="D186" s="243">
        <v>0</v>
      </c>
      <c r="E186" s="243">
        <f>612+5076</f>
        <v>5688</v>
      </c>
      <c r="F186" s="243">
        <f>1655+11343</f>
        <v>12998</v>
      </c>
      <c r="G186" s="243">
        <f>801+8127</f>
        <v>8928</v>
      </c>
      <c r="H186" s="243">
        <f>1981+18173</f>
        <v>20154</v>
      </c>
      <c r="I186" s="243">
        <f>5407+73121</f>
        <v>78528</v>
      </c>
      <c r="J186" s="243">
        <f>13921+140231</f>
        <v>154152</v>
      </c>
    </row>
    <row r="187" spans="1:15" ht="18.75" hidden="1" thickBot="1" x14ac:dyDescent="0.3">
      <c r="B187" s="250" t="s">
        <v>219</v>
      </c>
      <c r="C187" s="243">
        <v>0</v>
      </c>
      <c r="D187" s="243">
        <v>0</v>
      </c>
      <c r="E187" s="251">
        <v>19476</v>
      </c>
      <c r="F187" s="251">
        <v>31959</v>
      </c>
      <c r="G187" s="251">
        <v>4016</v>
      </c>
      <c r="H187" s="251">
        <v>7328</v>
      </c>
      <c r="I187" s="251">
        <v>18817</v>
      </c>
      <c r="J187" s="252">
        <v>33720</v>
      </c>
      <c r="K187" s="486"/>
    </row>
    <row r="188" spans="1:15" ht="18.75" hidden="1" thickBot="1" x14ac:dyDescent="0.3">
      <c r="B188" s="250" t="s">
        <v>220</v>
      </c>
      <c r="C188" s="243"/>
      <c r="D188" s="243"/>
      <c r="E188" s="243"/>
      <c r="F188" s="243"/>
      <c r="G188" s="243"/>
      <c r="H188" s="243"/>
      <c r="I188" s="243"/>
      <c r="J188" s="233"/>
      <c r="K188" s="486"/>
    </row>
    <row r="189" spans="1:15" ht="18.75" hidden="1" thickBot="1" x14ac:dyDescent="0.3">
      <c r="B189" s="250" t="s">
        <v>221</v>
      </c>
      <c r="C189" s="243"/>
      <c r="D189" s="243"/>
      <c r="E189" s="243"/>
      <c r="F189" s="243"/>
      <c r="G189" s="243"/>
      <c r="H189" s="243"/>
      <c r="I189" s="243"/>
      <c r="J189" s="233"/>
      <c r="K189" s="486"/>
    </row>
    <row r="190" spans="1:15" ht="18.75" thickBot="1" x14ac:dyDescent="0.3">
      <c r="B190" s="250" t="s">
        <v>222</v>
      </c>
      <c r="C190" s="243"/>
      <c r="D190" s="243"/>
      <c r="E190" s="243"/>
      <c r="F190" s="243"/>
      <c r="G190" s="243"/>
      <c r="H190" s="243"/>
      <c r="I190" s="243"/>
      <c r="J190" s="233"/>
      <c r="K190" s="486"/>
    </row>
    <row r="191" spans="1:15" s="274" customFormat="1" ht="18.75" customHeight="1" x14ac:dyDescent="0.25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</row>
    <row r="192" spans="1:15" s="273" customFormat="1" ht="21" customHeight="1" x14ac:dyDescent="0.25">
      <c r="A192" s="274"/>
      <c r="B192" s="332" t="s">
        <v>356</v>
      </c>
      <c r="C192" s="332"/>
      <c r="D192" s="332"/>
      <c r="E192" s="332"/>
      <c r="F192" s="332"/>
      <c r="G192" s="332"/>
      <c r="H192" s="332"/>
      <c r="I192" s="332"/>
      <c r="J192" s="332"/>
      <c r="K192" s="274"/>
      <c r="L192" s="274"/>
      <c r="M192" s="274"/>
      <c r="N192" s="274"/>
      <c r="O192" s="274"/>
    </row>
    <row r="193" spans="2:11" s="273" customFormat="1" ht="18.75" thickBot="1" x14ac:dyDescent="0.3">
      <c r="B193" s="333" t="s">
        <v>434</v>
      </c>
      <c r="C193" s="333"/>
      <c r="D193" s="333"/>
      <c r="E193" s="333"/>
      <c r="F193" s="333"/>
      <c r="G193" s="333"/>
      <c r="H193" s="333"/>
      <c r="I193" s="293"/>
      <c r="J193" s="294"/>
    </row>
    <row r="194" spans="2:11" s="273" customFormat="1" ht="15" customHeight="1" thickBot="1" x14ac:dyDescent="0.25">
      <c r="B194" s="485" t="s">
        <v>361</v>
      </c>
      <c r="C194" s="485"/>
      <c r="D194" s="485"/>
      <c r="E194" s="576" t="s">
        <v>359</v>
      </c>
      <c r="F194" s="577"/>
      <c r="G194" s="578"/>
      <c r="H194" s="294"/>
      <c r="I194" s="294"/>
      <c r="J194" s="294"/>
    </row>
    <row r="195" spans="2:11" s="273" customFormat="1" ht="29.25" thickBot="1" x14ac:dyDescent="0.25">
      <c r="B195" s="295" t="s">
        <v>223</v>
      </c>
      <c r="C195" s="296" t="s">
        <v>224</v>
      </c>
      <c r="D195" s="296" t="s">
        <v>225</v>
      </c>
      <c r="E195" s="296" t="s">
        <v>223</v>
      </c>
      <c r="F195" s="296" t="s">
        <v>224</v>
      </c>
      <c r="G195" s="296" t="s">
        <v>225</v>
      </c>
      <c r="H195" s="294"/>
      <c r="I195" s="575"/>
      <c r="J195" s="294"/>
    </row>
    <row r="196" spans="2:11" s="273" customFormat="1" ht="15.75" thickBot="1" x14ac:dyDescent="0.25">
      <c r="B196" s="297">
        <v>162</v>
      </c>
      <c r="C196" s="298">
        <v>1894</v>
      </c>
      <c r="D196" s="298">
        <v>26</v>
      </c>
      <c r="E196" s="298">
        <v>9489</v>
      </c>
      <c r="F196" s="298">
        <v>97794</v>
      </c>
      <c r="G196" s="298">
        <v>781</v>
      </c>
      <c r="H196" s="294"/>
      <c r="I196" s="575"/>
      <c r="J196" s="294"/>
    </row>
    <row r="197" spans="2:11" s="273" customFormat="1" ht="15" x14ac:dyDescent="0.2">
      <c r="B197" s="299"/>
      <c r="C197" s="299"/>
      <c r="D197" s="299"/>
      <c r="E197" s="299"/>
      <c r="F197" s="299"/>
      <c r="G197" s="299"/>
      <c r="H197" s="294"/>
      <c r="I197" s="300"/>
      <c r="J197" s="294"/>
    </row>
    <row r="198" spans="2:11" s="273" customFormat="1" ht="34.5" customHeight="1" thickBot="1" x14ac:dyDescent="0.3">
      <c r="B198" s="301" t="s">
        <v>435</v>
      </c>
      <c r="C198" s="301"/>
      <c r="D198" s="301"/>
      <c r="E198" s="301"/>
      <c r="F198" s="301"/>
      <c r="G198" s="301"/>
      <c r="H198" s="301"/>
      <c r="I198" s="294"/>
      <c r="J198" s="294"/>
    </row>
    <row r="199" spans="2:11" s="273" customFormat="1" ht="30" customHeight="1" thickBot="1" x14ac:dyDescent="0.25">
      <c r="B199" s="485" t="s">
        <v>362</v>
      </c>
      <c r="C199" s="485"/>
      <c r="D199" s="485"/>
      <c r="E199" s="576" t="s">
        <v>381</v>
      </c>
      <c r="F199" s="577"/>
      <c r="G199" s="578"/>
      <c r="H199" s="294"/>
      <c r="I199" s="294"/>
      <c r="J199" s="294"/>
    </row>
    <row r="200" spans="2:11" s="273" customFormat="1" ht="29.25" thickBot="1" x14ac:dyDescent="0.25">
      <c r="B200" s="302" t="s">
        <v>226</v>
      </c>
      <c r="C200" s="485" t="s">
        <v>227</v>
      </c>
      <c r="D200" s="580" t="s">
        <v>228</v>
      </c>
      <c r="E200" s="303" t="s">
        <v>226</v>
      </c>
      <c r="F200" s="485" t="s">
        <v>227</v>
      </c>
      <c r="G200" s="485" t="s">
        <v>228</v>
      </c>
      <c r="H200" s="294"/>
      <c r="I200" s="579"/>
      <c r="J200" s="294"/>
    </row>
    <row r="201" spans="2:11" s="273" customFormat="1" ht="15" thickBot="1" x14ac:dyDescent="0.25">
      <c r="B201" s="295" t="s">
        <v>229</v>
      </c>
      <c r="C201" s="485"/>
      <c r="D201" s="580"/>
      <c r="E201" s="296" t="s">
        <v>229</v>
      </c>
      <c r="F201" s="485"/>
      <c r="G201" s="485"/>
      <c r="H201" s="294"/>
      <c r="I201" s="579"/>
      <c r="J201" s="294"/>
    </row>
    <row r="202" spans="2:11" s="273" customFormat="1" ht="15.75" thickBot="1" x14ac:dyDescent="0.25">
      <c r="B202" s="297">
        <v>136</v>
      </c>
      <c r="C202" s="298">
        <v>132</v>
      </c>
      <c r="D202" s="298">
        <v>183</v>
      </c>
      <c r="E202" s="298">
        <v>379</v>
      </c>
      <c r="F202" s="298">
        <v>371</v>
      </c>
      <c r="G202" s="298">
        <v>472</v>
      </c>
      <c r="H202" s="294"/>
      <c r="I202" s="294"/>
      <c r="J202" s="294"/>
    </row>
    <row r="203" spans="2:11" s="273" customFormat="1" ht="18" x14ac:dyDescent="0.25">
      <c r="B203" s="304"/>
      <c r="C203" s="294"/>
      <c r="D203" s="294"/>
      <c r="E203" s="294"/>
      <c r="F203" s="294"/>
      <c r="G203" s="294"/>
      <c r="H203" s="294"/>
      <c r="I203" s="294"/>
      <c r="J203" s="294"/>
    </row>
    <row r="204" spans="2:11" s="273" customFormat="1" ht="33.75" customHeight="1" thickBot="1" x14ac:dyDescent="0.3">
      <c r="B204" s="331" t="s">
        <v>436</v>
      </c>
      <c r="C204" s="331"/>
      <c r="D204" s="331"/>
      <c r="E204" s="331"/>
      <c r="F204" s="331"/>
      <c r="G204" s="331"/>
      <c r="H204" s="331"/>
      <c r="I204" s="294"/>
      <c r="J204" s="294"/>
    </row>
    <row r="205" spans="2:11" s="273" customFormat="1" ht="34.5" customHeight="1" thickBot="1" x14ac:dyDescent="0.25">
      <c r="B205" s="485" t="s">
        <v>377</v>
      </c>
      <c r="C205" s="485"/>
      <c r="D205" s="485"/>
      <c r="E205" s="485"/>
      <c r="F205" s="576" t="s">
        <v>357</v>
      </c>
      <c r="G205" s="577"/>
      <c r="H205" s="577"/>
      <c r="I205" s="578"/>
      <c r="J205" s="294"/>
    </row>
    <row r="206" spans="2:11" s="273" customFormat="1" ht="15" thickBot="1" x14ac:dyDescent="0.25">
      <c r="B206" s="485" t="s">
        <v>230</v>
      </c>
      <c r="C206" s="485" t="s">
        <v>231</v>
      </c>
      <c r="D206" s="485" t="s">
        <v>232</v>
      </c>
      <c r="E206" s="303" t="s">
        <v>233</v>
      </c>
      <c r="F206" s="485" t="s">
        <v>230</v>
      </c>
      <c r="G206" s="485" t="s">
        <v>231</v>
      </c>
      <c r="H206" s="485" t="s">
        <v>234</v>
      </c>
      <c r="I206" s="485" t="s">
        <v>235</v>
      </c>
      <c r="J206" s="294"/>
    </row>
    <row r="207" spans="2:11" s="273" customFormat="1" ht="15" thickBot="1" x14ac:dyDescent="0.25">
      <c r="B207" s="485"/>
      <c r="C207" s="485"/>
      <c r="D207" s="485"/>
      <c r="E207" s="296" t="s">
        <v>236</v>
      </c>
      <c r="F207" s="485"/>
      <c r="G207" s="485"/>
      <c r="H207" s="485"/>
      <c r="I207" s="485"/>
      <c r="J207" s="294"/>
      <c r="K207" s="245"/>
    </row>
    <row r="208" spans="2:11" s="273" customFormat="1" ht="15.75" thickBot="1" x14ac:dyDescent="0.25">
      <c r="B208" s="298">
        <v>109</v>
      </c>
      <c r="C208" s="298">
        <v>152</v>
      </c>
      <c r="D208" s="305">
        <v>64</v>
      </c>
      <c r="E208" s="305">
        <v>83</v>
      </c>
      <c r="F208" s="298">
        <v>313</v>
      </c>
      <c r="G208" s="298">
        <v>464</v>
      </c>
      <c r="H208" s="305">
        <v>130</v>
      </c>
      <c r="I208" s="305">
        <v>150</v>
      </c>
      <c r="J208" s="294"/>
    </row>
    <row r="209" spans="1:15" s="273" customFormat="1" ht="18" x14ac:dyDescent="0.25">
      <c r="B209" s="304"/>
      <c r="C209" s="294"/>
      <c r="D209" s="294"/>
      <c r="E209" s="294"/>
      <c r="F209" s="294"/>
      <c r="G209" s="294"/>
      <c r="H209" s="294"/>
      <c r="I209" s="294"/>
      <c r="J209" s="294"/>
    </row>
    <row r="210" spans="1:15" s="273" customFormat="1" ht="33.75" customHeight="1" thickBot="1" x14ac:dyDescent="0.3">
      <c r="B210" s="331" t="s">
        <v>437</v>
      </c>
      <c r="C210" s="331"/>
      <c r="D210" s="331"/>
      <c r="E210" s="331"/>
      <c r="F210" s="331"/>
      <c r="G210" s="331"/>
      <c r="H210" s="294"/>
      <c r="I210" s="294"/>
      <c r="J210" s="294"/>
    </row>
    <row r="211" spans="1:15" s="273" customFormat="1" ht="36" customHeight="1" thickBot="1" x14ac:dyDescent="0.25">
      <c r="B211" s="485" t="s">
        <v>382</v>
      </c>
      <c r="C211" s="485"/>
      <c r="D211" s="485" t="s">
        <v>237</v>
      </c>
      <c r="E211" s="485"/>
      <c r="F211" s="330" t="s">
        <v>238</v>
      </c>
      <c r="G211" s="330"/>
      <c r="H211" s="294"/>
      <c r="I211" s="294"/>
      <c r="J211" s="294"/>
    </row>
    <row r="212" spans="1:15" s="273" customFormat="1" ht="15" thickBot="1" x14ac:dyDescent="0.25">
      <c r="B212" s="306" t="s">
        <v>239</v>
      </c>
      <c r="C212" s="307" t="s">
        <v>107</v>
      </c>
      <c r="D212" s="307" t="s">
        <v>239</v>
      </c>
      <c r="E212" s="307" t="s">
        <v>107</v>
      </c>
      <c r="F212" s="307" t="s">
        <v>239</v>
      </c>
      <c r="G212" s="307" t="s">
        <v>107</v>
      </c>
      <c r="H212" s="294"/>
      <c r="I212" s="575"/>
      <c r="J212" s="294"/>
    </row>
    <row r="213" spans="1:15" s="273" customFormat="1" ht="15.75" thickBot="1" x14ac:dyDescent="0.25">
      <c r="B213" s="308">
        <v>1123</v>
      </c>
      <c r="C213" s="309">
        <v>900.12</v>
      </c>
      <c r="D213" s="309">
        <v>88</v>
      </c>
      <c r="E213" s="309">
        <v>48.51</v>
      </c>
      <c r="F213" s="314">
        <f>D213/B213*100</f>
        <v>7.8361531611754227</v>
      </c>
      <c r="G213" s="314">
        <f>E213/C213*100</f>
        <v>5.3892814291427813</v>
      </c>
      <c r="H213" s="294"/>
      <c r="I213" s="575"/>
      <c r="J213" s="294"/>
    </row>
    <row r="214" spans="1:15" s="175" customFormat="1" ht="18.75" customHeight="1" x14ac:dyDescent="0.25">
      <c r="A214" s="273"/>
      <c r="B214" s="253"/>
      <c r="C214" s="27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</row>
    <row r="215" spans="1:15" ht="18" x14ac:dyDescent="0.25">
      <c r="A215" s="175"/>
      <c r="B215" s="332" t="s">
        <v>365</v>
      </c>
      <c r="C215" s="332"/>
      <c r="D215" s="332"/>
      <c r="E215" s="332"/>
      <c r="F215" s="332"/>
      <c r="G215" s="332"/>
      <c r="H215" s="332"/>
      <c r="I215" s="332"/>
      <c r="J215" s="332"/>
      <c r="K215" s="175"/>
      <c r="L215" s="175"/>
      <c r="M215" s="175"/>
      <c r="N215" s="175"/>
      <c r="O215" s="175"/>
    </row>
    <row r="216" spans="1:15" ht="18.75" thickBot="1" x14ac:dyDescent="0.3">
      <c r="B216" s="254"/>
    </row>
    <row r="217" spans="1:15" ht="30.75" thickBot="1" x14ac:dyDescent="0.3">
      <c r="B217" s="255" t="s">
        <v>105</v>
      </c>
      <c r="C217" s="256" t="s">
        <v>240</v>
      </c>
      <c r="D217" s="256" t="s">
        <v>241</v>
      </c>
      <c r="E217" s="256" t="s">
        <v>242</v>
      </c>
      <c r="F217" s="256" t="s">
        <v>243</v>
      </c>
      <c r="I217" s="486"/>
    </row>
    <row r="218" spans="1:15" ht="15.75" thickBot="1" x14ac:dyDescent="0.3">
      <c r="B218" s="209"/>
      <c r="C218" s="487" t="s">
        <v>358</v>
      </c>
      <c r="D218" s="488"/>
      <c r="E218" s="488"/>
      <c r="F218" s="489"/>
      <c r="I218" s="486"/>
    </row>
    <row r="219" spans="1:15" ht="18" x14ac:dyDescent="0.25">
      <c r="B219" s="257" t="s">
        <v>244</v>
      </c>
    </row>
    <row r="220" spans="1:15" ht="0.75" customHeight="1" x14ac:dyDescent="0.25">
      <c r="B220" s="257"/>
    </row>
    <row r="221" spans="1:15" ht="18" hidden="1" x14ac:dyDescent="0.25">
      <c r="B221" s="257"/>
    </row>
    <row r="222" spans="1:15" ht="18" hidden="1" x14ac:dyDescent="0.25">
      <c r="B222" s="257"/>
    </row>
    <row r="223" spans="1:15" ht="18" hidden="1" x14ac:dyDescent="0.25">
      <c r="B223" s="257"/>
    </row>
    <row r="224" spans="1:15" ht="18" hidden="1" x14ac:dyDescent="0.25">
      <c r="B224" s="257"/>
    </row>
    <row r="225" spans="1:15" ht="18" hidden="1" x14ac:dyDescent="0.25">
      <c r="B225" s="257"/>
    </row>
    <row r="226" spans="1:15" ht="18" hidden="1" x14ac:dyDescent="0.25">
      <c r="B226" s="257"/>
    </row>
    <row r="227" spans="1:15" s="175" customFormat="1" ht="18.75" customHeight="1" x14ac:dyDescent="0.25">
      <c r="A227" s="176"/>
      <c r="B227" s="258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</row>
    <row r="228" spans="1:15" ht="26.25" customHeight="1" thickBot="1" x14ac:dyDescent="0.3">
      <c r="A228" s="175"/>
      <c r="B228" s="332" t="s">
        <v>438</v>
      </c>
      <c r="C228" s="332"/>
      <c r="D228" s="332"/>
      <c r="E228" s="332"/>
      <c r="F228" s="332"/>
      <c r="G228" s="332"/>
      <c r="H228" s="332"/>
      <c r="I228" s="332"/>
      <c r="J228" s="332"/>
      <c r="K228" s="175"/>
      <c r="L228" s="175"/>
      <c r="M228" s="175"/>
      <c r="N228" s="175"/>
      <c r="O228" s="175"/>
    </row>
    <row r="229" spans="1:15" ht="37.5" customHeight="1" thickBot="1" x14ac:dyDescent="0.25">
      <c r="B229" s="581" t="s">
        <v>105</v>
      </c>
      <c r="C229" s="582" t="s">
        <v>172</v>
      </c>
      <c r="D229" s="582" t="s">
        <v>360</v>
      </c>
      <c r="E229" s="591" t="s">
        <v>245</v>
      </c>
      <c r="F229" s="592"/>
      <c r="G229" s="592"/>
      <c r="H229" s="592"/>
      <c r="I229" s="494"/>
    </row>
    <row r="230" spans="1:15" ht="16.5" thickBot="1" x14ac:dyDescent="0.25">
      <c r="B230" s="581"/>
      <c r="C230" s="582"/>
      <c r="D230" s="584"/>
      <c r="E230" s="376" t="s">
        <v>246</v>
      </c>
      <c r="F230" s="211" t="s">
        <v>247</v>
      </c>
      <c r="G230" s="211" t="s">
        <v>248</v>
      </c>
      <c r="H230" s="586" t="s">
        <v>249</v>
      </c>
      <c r="I230" s="589" t="s">
        <v>250</v>
      </c>
    </row>
    <row r="231" spans="1:15" ht="16.5" thickBot="1" x14ac:dyDescent="0.25">
      <c r="B231" s="581"/>
      <c r="C231" s="582"/>
      <c r="D231" s="584"/>
      <c r="E231" s="377"/>
      <c r="F231" s="375"/>
      <c r="G231" s="375"/>
      <c r="H231" s="587"/>
      <c r="I231" s="589"/>
    </row>
    <row r="232" spans="1:15" ht="33.75" customHeight="1" thickBot="1" x14ac:dyDescent="0.25">
      <c r="B232" s="581"/>
      <c r="C232" s="583"/>
      <c r="D232" s="585"/>
      <c r="E232" s="378" t="s">
        <v>251</v>
      </c>
      <c r="F232" s="379" t="s">
        <v>252</v>
      </c>
      <c r="G232" s="379" t="s">
        <v>253</v>
      </c>
      <c r="H232" s="588"/>
      <c r="I232" s="590"/>
      <c r="K232" s="486"/>
    </row>
    <row r="233" spans="1:15" ht="16.5" thickBot="1" x14ac:dyDescent="0.25">
      <c r="B233" s="259">
        <v>1</v>
      </c>
      <c r="C233" s="346" t="s">
        <v>12</v>
      </c>
      <c r="D233" s="324">
        <v>310</v>
      </c>
      <c r="E233" s="387">
        <v>0</v>
      </c>
      <c r="F233" s="387">
        <v>189</v>
      </c>
      <c r="G233" s="387">
        <v>79</v>
      </c>
      <c r="H233" s="387">
        <v>42</v>
      </c>
      <c r="I233" s="384">
        <v>194</v>
      </c>
      <c r="K233" s="486"/>
    </row>
    <row r="234" spans="1:15" ht="15.75" x14ac:dyDescent="0.2">
      <c r="B234" s="261"/>
      <c r="C234" s="262"/>
      <c r="D234" s="262"/>
      <c r="E234" s="262"/>
      <c r="F234" s="262"/>
      <c r="G234" s="262"/>
      <c r="H234" s="262"/>
      <c r="I234" s="262"/>
      <c r="K234" s="208"/>
    </row>
    <row r="235" spans="1:15" s="175" customFormat="1" ht="18.75" customHeight="1" x14ac:dyDescent="0.25">
      <c r="A235" s="176"/>
      <c r="B235" s="263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</row>
    <row r="236" spans="1:15" ht="18" x14ac:dyDescent="0.25">
      <c r="A236" s="175"/>
      <c r="B236" s="165" t="s">
        <v>366</v>
      </c>
      <c r="C236" s="264"/>
      <c r="D236" s="264"/>
      <c r="E236" s="264"/>
      <c r="F236" s="264"/>
      <c r="G236" s="264"/>
      <c r="H236" s="264"/>
      <c r="I236" s="264"/>
      <c r="J236" s="264"/>
      <c r="K236" s="175"/>
      <c r="L236" s="175"/>
      <c r="M236" s="175"/>
      <c r="N236" s="175"/>
      <c r="O236" s="175"/>
    </row>
    <row r="237" spans="1:15" ht="15" thickBot="1" x14ac:dyDescent="0.25">
      <c r="B237" s="265"/>
    </row>
    <row r="238" spans="1:15" ht="16.5" customHeight="1" thickBot="1" x14ac:dyDescent="0.25">
      <c r="B238" s="581" t="s">
        <v>105</v>
      </c>
      <c r="C238" s="582" t="s">
        <v>172</v>
      </c>
      <c r="D238" s="582" t="s">
        <v>254</v>
      </c>
      <c r="E238" s="582"/>
      <c r="F238" s="335" t="s">
        <v>255</v>
      </c>
      <c r="G238" s="335"/>
    </row>
    <row r="239" spans="1:15" ht="32.25" thickBot="1" x14ac:dyDescent="0.25">
      <c r="B239" s="581"/>
      <c r="C239" s="582"/>
      <c r="D239" s="260" t="s">
        <v>256</v>
      </c>
      <c r="E239" s="260" t="s">
        <v>107</v>
      </c>
      <c r="F239" s="260" t="s">
        <v>256</v>
      </c>
      <c r="G239" s="260" t="s">
        <v>107</v>
      </c>
      <c r="K239" s="486"/>
    </row>
    <row r="240" spans="1:15" ht="16.5" thickBot="1" x14ac:dyDescent="0.25">
      <c r="B240" s="259"/>
      <c r="C240" s="493" t="s">
        <v>329</v>
      </c>
      <c r="D240" s="593"/>
      <c r="E240" s="593"/>
      <c r="F240" s="593"/>
      <c r="G240" s="494"/>
      <c r="K240" s="486"/>
    </row>
    <row r="241" spans="1:15" s="175" customFormat="1" ht="18.75" customHeight="1" x14ac:dyDescent="0.25">
      <c r="A241" s="176"/>
      <c r="B241" s="261"/>
      <c r="C241" s="216"/>
      <c r="D241" s="216"/>
      <c r="E241" s="216"/>
      <c r="F241" s="216"/>
      <c r="G241" s="216"/>
      <c r="H241" s="176"/>
      <c r="I241" s="176"/>
      <c r="J241" s="176"/>
      <c r="K241" s="208"/>
      <c r="L241" s="176"/>
      <c r="M241" s="176"/>
      <c r="N241" s="176"/>
      <c r="O241" s="176"/>
    </row>
    <row r="242" spans="1:15" s="175" customFormat="1" ht="60.6" customHeight="1" thickBot="1" x14ac:dyDescent="0.3">
      <c r="B242" s="165" t="s">
        <v>385</v>
      </c>
      <c r="C242" s="264"/>
      <c r="D242" s="264"/>
      <c r="E242" s="266" t="s">
        <v>439</v>
      </c>
      <c r="F242" s="264"/>
      <c r="G242" s="264"/>
      <c r="H242" s="264"/>
      <c r="I242" s="264"/>
      <c r="J242" s="264"/>
    </row>
    <row r="243" spans="1:15" s="274" customFormat="1" ht="21" x14ac:dyDescent="0.35">
      <c r="A243" s="175"/>
      <c r="B243" s="510" t="s">
        <v>203</v>
      </c>
      <c r="C243" s="512" t="s">
        <v>418</v>
      </c>
      <c r="D243" s="512" t="s">
        <v>375</v>
      </c>
      <c r="E243" s="512" t="s">
        <v>374</v>
      </c>
      <c r="F243" s="512" t="s">
        <v>376</v>
      </c>
      <c r="G243" s="391"/>
      <c r="H243" s="391"/>
      <c r="I243" s="264"/>
      <c r="J243" s="264"/>
      <c r="K243" s="175"/>
      <c r="L243" s="175"/>
      <c r="M243" s="175"/>
      <c r="N243" s="175"/>
      <c r="O243" s="175"/>
    </row>
    <row r="244" spans="1:15" s="175" customFormat="1" ht="53.25" customHeight="1" thickBot="1" x14ac:dyDescent="0.3">
      <c r="A244" s="274"/>
      <c r="B244" s="511"/>
      <c r="C244" s="513"/>
      <c r="D244" s="513"/>
      <c r="E244" s="513"/>
      <c r="F244" s="513"/>
      <c r="G244" s="268"/>
      <c r="H244" s="268"/>
      <c r="I244" s="264"/>
      <c r="J244" s="264"/>
      <c r="K244" s="274"/>
      <c r="L244" s="274"/>
      <c r="M244" s="274"/>
      <c r="N244" s="274"/>
      <c r="O244" s="274"/>
    </row>
    <row r="245" spans="1:15" s="175" customFormat="1" ht="24.6" customHeight="1" thickBot="1" x14ac:dyDescent="0.3">
      <c r="B245" s="173">
        <v>1</v>
      </c>
      <c r="C245" s="267">
        <v>119</v>
      </c>
      <c r="D245" s="267">
        <v>29.04</v>
      </c>
      <c r="E245" s="267">
        <v>119</v>
      </c>
      <c r="F245" s="429">
        <v>21</v>
      </c>
      <c r="G245" s="392"/>
      <c r="H245" s="392"/>
      <c r="I245" s="264"/>
      <c r="J245" s="264"/>
    </row>
    <row r="246" spans="1:15" s="329" customFormat="1" ht="24.6" customHeight="1" x14ac:dyDescent="0.25">
      <c r="B246" s="174"/>
      <c r="C246" s="392"/>
      <c r="D246" s="392"/>
      <c r="E246" s="392"/>
      <c r="F246" s="392"/>
      <c r="G246" s="392"/>
      <c r="H246" s="392"/>
      <c r="I246" s="264"/>
      <c r="J246" s="264"/>
    </row>
    <row r="247" spans="1:15" s="329" customFormat="1" ht="24.6" customHeight="1" x14ac:dyDescent="0.25">
      <c r="B247" s="389"/>
      <c r="C247" s="392"/>
      <c r="D247" s="392"/>
      <c r="E247" s="392"/>
      <c r="F247" s="392"/>
      <c r="G247" s="392"/>
      <c r="H247" s="392"/>
      <c r="I247" s="264"/>
      <c r="J247" s="264"/>
    </row>
    <row r="248" spans="1:15" s="329" customFormat="1" ht="18.75" customHeight="1" x14ac:dyDescent="0.25">
      <c r="B248" s="389" t="s">
        <v>419</v>
      </c>
      <c r="C248" s="389"/>
      <c r="D248" s="268"/>
      <c r="E248" s="268"/>
      <c r="F248" s="264"/>
      <c r="G248" s="264"/>
      <c r="H248" s="264"/>
      <c r="I248" s="264"/>
      <c r="J248" s="264"/>
    </row>
    <row r="249" spans="1:15" s="329" customFormat="1" ht="18.75" customHeight="1" x14ac:dyDescent="0.25">
      <c r="B249" s="402" t="s">
        <v>420</v>
      </c>
      <c r="C249" s="402"/>
      <c r="D249" s="268"/>
      <c r="E249" s="268"/>
      <c r="F249" s="264"/>
      <c r="G249" s="264"/>
      <c r="H249" s="264"/>
      <c r="I249" s="264"/>
      <c r="J249" s="264"/>
    </row>
    <row r="250" spans="1:15" s="312" customFormat="1" ht="18.75" customHeight="1" x14ac:dyDescent="0.25">
      <c r="A250" s="282"/>
      <c r="B250" s="389" t="s">
        <v>391</v>
      </c>
      <c r="C250" s="389"/>
      <c r="D250" s="281"/>
      <c r="E250" s="281"/>
      <c r="F250" s="281"/>
      <c r="G250" s="281"/>
      <c r="H250" s="281"/>
      <c r="I250" s="281"/>
      <c r="J250" s="264"/>
      <c r="K250" s="282"/>
      <c r="L250" s="282"/>
      <c r="M250" s="282"/>
      <c r="N250" s="282"/>
      <c r="O250" s="282"/>
    </row>
    <row r="251" spans="1:15" s="312" customFormat="1" ht="18.75" customHeight="1" x14ac:dyDescent="0.25">
      <c r="B251" s="389" t="s">
        <v>394</v>
      </c>
      <c r="C251" s="389"/>
      <c r="D251" s="313"/>
      <c r="E251" s="313"/>
      <c r="F251" s="313"/>
      <c r="G251" s="313"/>
      <c r="H251" s="313"/>
      <c r="I251" s="313"/>
      <c r="J251" s="264"/>
    </row>
    <row r="252" spans="1:15" s="312" customFormat="1" ht="18.75" customHeight="1" x14ac:dyDescent="0.25">
      <c r="B252" s="389" t="s">
        <v>392</v>
      </c>
      <c r="C252" s="389"/>
      <c r="D252" s="313"/>
      <c r="E252" s="313"/>
      <c r="F252" s="313"/>
      <c r="G252" s="313"/>
      <c r="H252" s="313"/>
      <c r="I252" s="313"/>
      <c r="J252" s="264"/>
    </row>
    <row r="253" spans="1:15" s="329" customFormat="1" ht="18.75" customHeight="1" x14ac:dyDescent="0.25">
      <c r="B253" s="389" t="s">
        <v>395</v>
      </c>
      <c r="C253" s="389"/>
      <c r="D253" s="345"/>
      <c r="E253" s="345"/>
      <c r="F253" s="345"/>
      <c r="G253" s="345"/>
      <c r="H253" s="345"/>
      <c r="I253" s="345"/>
      <c r="J253" s="264"/>
    </row>
    <row r="254" spans="1:15" s="316" customFormat="1" ht="18.75" customHeight="1" x14ac:dyDescent="0.25">
      <c r="A254" s="286"/>
      <c r="B254" s="389" t="s">
        <v>393</v>
      </c>
      <c r="C254" s="389"/>
      <c r="D254" s="389"/>
      <c r="E254" s="389"/>
      <c r="F254" s="389"/>
      <c r="G254" s="389"/>
      <c r="H254" s="389"/>
      <c r="I254" s="284"/>
      <c r="J254" s="264"/>
      <c r="K254" s="286"/>
      <c r="L254" s="286"/>
      <c r="M254" s="286"/>
      <c r="N254" s="286"/>
      <c r="O254" s="286"/>
    </row>
    <row r="255" spans="1:15" s="329" customFormat="1" ht="18.75" customHeight="1" x14ac:dyDescent="0.25">
      <c r="B255" s="389" t="s">
        <v>396</v>
      </c>
      <c r="C255" s="389"/>
      <c r="D255" s="389"/>
      <c r="E255" s="389"/>
      <c r="F255" s="389"/>
      <c r="G255" s="389"/>
      <c r="H255" s="389"/>
      <c r="I255" s="389"/>
      <c r="J255" s="264"/>
    </row>
    <row r="256" spans="1:15" s="329" customFormat="1" ht="18.75" customHeight="1" x14ac:dyDescent="0.25">
      <c r="B256" s="319" t="s">
        <v>440</v>
      </c>
      <c r="C256" s="389"/>
      <c r="D256" s="389"/>
      <c r="E256" s="389"/>
      <c r="F256" s="389"/>
      <c r="G256" s="389"/>
      <c r="H256" s="389"/>
      <c r="I256" s="389"/>
      <c r="J256" s="264"/>
    </row>
    <row r="257" spans="1:15" s="286" customFormat="1" ht="18.75" customHeight="1" x14ac:dyDescent="0.25">
      <c r="A257" s="316"/>
      <c r="B257" s="319"/>
      <c r="C257" s="317"/>
      <c r="D257" s="317"/>
      <c r="E257" s="317"/>
      <c r="F257" s="317"/>
      <c r="G257" s="317"/>
      <c r="H257" s="317"/>
      <c r="I257" s="317"/>
      <c r="J257" s="264"/>
      <c r="K257" s="316"/>
      <c r="L257" s="316"/>
      <c r="M257" s="316"/>
      <c r="N257" s="316"/>
      <c r="O257" s="316"/>
    </row>
    <row r="258" spans="1:15" s="286" customFormat="1" ht="18.75" customHeight="1" x14ac:dyDescent="0.25">
      <c r="B258" s="284"/>
      <c r="C258" s="284"/>
      <c r="D258" s="284"/>
      <c r="E258" s="284"/>
      <c r="F258" s="284"/>
      <c r="G258" s="284"/>
      <c r="H258" s="284"/>
      <c r="I258" s="284"/>
      <c r="J258" s="264"/>
    </row>
    <row r="259" spans="1:15" ht="18" x14ac:dyDescent="0.25">
      <c r="A259" s="286"/>
      <c r="B259" s="284"/>
      <c r="C259" s="284"/>
      <c r="D259" s="284"/>
      <c r="E259" s="284"/>
      <c r="F259" s="284"/>
      <c r="G259" s="284"/>
      <c r="H259" s="284"/>
      <c r="I259" s="284"/>
      <c r="J259" s="264"/>
      <c r="K259" s="286"/>
      <c r="L259" s="286"/>
      <c r="M259" s="286"/>
      <c r="N259" s="286"/>
      <c r="O259" s="286"/>
    </row>
  </sheetData>
  <mergeCells count="202">
    <mergeCell ref="L99:N99"/>
    <mergeCell ref="B76:B77"/>
    <mergeCell ref="C76:C77"/>
    <mergeCell ref="I80:K80"/>
    <mergeCell ref="N100:O101"/>
    <mergeCell ref="L155:M155"/>
    <mergeCell ref="L165:M165"/>
    <mergeCell ref="B149:B151"/>
    <mergeCell ref="C149:C151"/>
    <mergeCell ref="D100:E100"/>
    <mergeCell ref="F100:G101"/>
    <mergeCell ref="H100:I100"/>
    <mergeCell ref="J100:K101"/>
    <mergeCell ref="L100:M101"/>
    <mergeCell ref="H161:I161"/>
    <mergeCell ref="C165:C166"/>
    <mergeCell ref="C141:H141"/>
    <mergeCell ref="B113:F113"/>
    <mergeCell ref="B100:B102"/>
    <mergeCell ref="C100:C102"/>
    <mergeCell ref="F97:H97"/>
    <mergeCell ref="B97:D97"/>
    <mergeCell ref="E76:F76"/>
    <mergeCell ref="E116:F116"/>
    <mergeCell ref="L184:M184"/>
    <mergeCell ref="B177:L177"/>
    <mergeCell ref="D101:E101"/>
    <mergeCell ref="H101:I101"/>
    <mergeCell ref="B112:O112"/>
    <mergeCell ref="H165:I165"/>
    <mergeCell ref="B130:C130"/>
    <mergeCell ref="B133:C133"/>
    <mergeCell ref="J161:K161"/>
    <mergeCell ref="J165:K165"/>
    <mergeCell ref="D161:E161"/>
    <mergeCell ref="B128:C128"/>
    <mergeCell ref="B129:F129"/>
    <mergeCell ref="B160:B162"/>
    <mergeCell ref="C160:C162"/>
    <mergeCell ref="J155:K155"/>
    <mergeCell ref="B165:B166"/>
    <mergeCell ref="D165:E165"/>
    <mergeCell ref="I184:J184"/>
    <mergeCell ref="B184:B185"/>
    <mergeCell ref="C184:D184"/>
    <mergeCell ref="H126:H127"/>
    <mergeCell ref="B114:O114"/>
    <mergeCell ref="B121:C121"/>
    <mergeCell ref="B2:I2"/>
    <mergeCell ref="B5:J5"/>
    <mergeCell ref="B25:B29"/>
    <mergeCell ref="C25:C29"/>
    <mergeCell ref="D25:G25"/>
    <mergeCell ref="D29:G29"/>
    <mergeCell ref="C24:G24"/>
    <mergeCell ref="D26:G26"/>
    <mergeCell ref="C179:C180"/>
    <mergeCell ref="D179:D180"/>
    <mergeCell ref="E179:F179"/>
    <mergeCell ref="G179:G180"/>
    <mergeCell ref="H179:I179"/>
    <mergeCell ref="B131:C131"/>
    <mergeCell ref="B132:C132"/>
    <mergeCell ref="D150:E150"/>
    <mergeCell ref="J150:K150"/>
    <mergeCell ref="K6:K7"/>
    <mergeCell ref="B4:M4"/>
    <mergeCell ref="C16:E16"/>
    <mergeCell ref="F16:G16"/>
    <mergeCell ref="C17:G17"/>
    <mergeCell ref="C18:G18"/>
    <mergeCell ref="C19:G19"/>
    <mergeCell ref="B238:B239"/>
    <mergeCell ref="C238:C239"/>
    <mergeCell ref="D238:E238"/>
    <mergeCell ref="K239:K240"/>
    <mergeCell ref="B229:B232"/>
    <mergeCell ref="C229:C232"/>
    <mergeCell ref="D229:D232"/>
    <mergeCell ref="H230:H232"/>
    <mergeCell ref="I230:I232"/>
    <mergeCell ref="E229:I229"/>
    <mergeCell ref="C240:G240"/>
    <mergeCell ref="K232:K233"/>
    <mergeCell ref="I212:I213"/>
    <mergeCell ref="I206:I207"/>
    <mergeCell ref="K187:K188"/>
    <mergeCell ref="I195:I196"/>
    <mergeCell ref="D206:D207"/>
    <mergeCell ref="F206:F207"/>
    <mergeCell ref="G206:G207"/>
    <mergeCell ref="H206:H207"/>
    <mergeCell ref="B199:D199"/>
    <mergeCell ref="K189:K190"/>
    <mergeCell ref="B194:D194"/>
    <mergeCell ref="F205:I205"/>
    <mergeCell ref="E199:G199"/>
    <mergeCell ref="E194:G194"/>
    <mergeCell ref="I200:I201"/>
    <mergeCell ref="B205:E205"/>
    <mergeCell ref="C200:C201"/>
    <mergeCell ref="D200:D201"/>
    <mergeCell ref="B49:H49"/>
    <mergeCell ref="G76:I76"/>
    <mergeCell ref="C46:C47"/>
    <mergeCell ref="D46:H46"/>
    <mergeCell ref="B53:B54"/>
    <mergeCell ref="C53:E53"/>
    <mergeCell ref="F53:F54"/>
    <mergeCell ref="B63:F63"/>
    <mergeCell ref="I46:I50"/>
    <mergeCell ref="G68:G72"/>
    <mergeCell ref="I75:K75"/>
    <mergeCell ref="B60:F60"/>
    <mergeCell ref="B31:B32"/>
    <mergeCell ref="H35:H38"/>
    <mergeCell ref="B37:B38"/>
    <mergeCell ref="C37:C38"/>
    <mergeCell ref="B35:D36"/>
    <mergeCell ref="L6:L7"/>
    <mergeCell ref="F11:G11"/>
    <mergeCell ref="B6:B7"/>
    <mergeCell ref="C6:G7"/>
    <mergeCell ref="H6:H7"/>
    <mergeCell ref="I6:I7"/>
    <mergeCell ref="J6:J7"/>
    <mergeCell ref="C12:E12"/>
    <mergeCell ref="C20:G20"/>
    <mergeCell ref="F12:G12"/>
    <mergeCell ref="B13:B16"/>
    <mergeCell ref="C13:E13"/>
    <mergeCell ref="F13:G13"/>
    <mergeCell ref="F14:G14"/>
    <mergeCell ref="C14:E14"/>
    <mergeCell ref="C15:E15"/>
    <mergeCell ref="F15:G15"/>
    <mergeCell ref="B8:B12"/>
    <mergeCell ref="I35:I44"/>
    <mergeCell ref="M8:M16"/>
    <mergeCell ref="M31:M32"/>
    <mergeCell ref="F9:G9"/>
    <mergeCell ref="C10:E10"/>
    <mergeCell ref="F10:G10"/>
    <mergeCell ref="C11:E11"/>
    <mergeCell ref="C30:G30"/>
    <mergeCell ref="C31:F32"/>
    <mergeCell ref="C21:G21"/>
    <mergeCell ref="C22:G22"/>
    <mergeCell ref="C23:G23"/>
    <mergeCell ref="D27:G27"/>
    <mergeCell ref="D28:G28"/>
    <mergeCell ref="C8:E8"/>
    <mergeCell ref="F8:G8"/>
    <mergeCell ref="C9:E9"/>
    <mergeCell ref="B41:H41"/>
    <mergeCell ref="M17:M24"/>
    <mergeCell ref="M25:M30"/>
    <mergeCell ref="E35:E38"/>
    <mergeCell ref="F35:F38"/>
    <mergeCell ref="B46:B47"/>
    <mergeCell ref="B243:B244"/>
    <mergeCell ref="C243:C244"/>
    <mergeCell ref="D243:D244"/>
    <mergeCell ref="E243:E244"/>
    <mergeCell ref="F243:F244"/>
    <mergeCell ref="F200:F201"/>
    <mergeCell ref="B126:C126"/>
    <mergeCell ref="B127:F127"/>
    <mergeCell ref="C206:C207"/>
    <mergeCell ref="D211:E211"/>
    <mergeCell ref="E184:F184"/>
    <mergeCell ref="B134:C134"/>
    <mergeCell ref="B135:C135"/>
    <mergeCell ref="B155:B156"/>
    <mergeCell ref="C155:C156"/>
    <mergeCell ref="B118:F118"/>
    <mergeCell ref="B119:C119"/>
    <mergeCell ref="B120:C120"/>
    <mergeCell ref="B122:C122"/>
    <mergeCell ref="C117:D117"/>
    <mergeCell ref="G53:G65"/>
    <mergeCell ref="D155:E155"/>
    <mergeCell ref="H155:I155"/>
    <mergeCell ref="B206:B207"/>
    <mergeCell ref="H150:I150"/>
    <mergeCell ref="I217:I218"/>
    <mergeCell ref="C218:F218"/>
    <mergeCell ref="B211:C211"/>
    <mergeCell ref="D143:E143"/>
    <mergeCell ref="D145:F145"/>
    <mergeCell ref="B123:C123"/>
    <mergeCell ref="B124:C124"/>
    <mergeCell ref="B125:C125"/>
    <mergeCell ref="G200:G201"/>
    <mergeCell ref="G184:H184"/>
    <mergeCell ref="B89:B90"/>
    <mergeCell ref="C89:C90"/>
    <mergeCell ref="H89:H90"/>
    <mergeCell ref="B74:F74"/>
    <mergeCell ref="B81:B82"/>
    <mergeCell ref="D81:G81"/>
    <mergeCell ref="H81:H82"/>
  </mergeCells>
  <pageMargins left="0.11811023622047245" right="0.11811023622047245" top="0.15748031496062992" bottom="7.874015748031496E-2" header="0.31496062992125984" footer="0.31496062992125984"/>
  <pageSetup paperSize="9" scale="63" fitToHeight="7" orientation="landscape" r:id="rId1"/>
  <rowBreaks count="5" manualBreakCount="5">
    <brk id="44" max="15" man="1"/>
    <brk id="86" max="16383" man="1"/>
    <brk id="135" max="15" man="1"/>
    <brk id="174" max="16383" man="1"/>
    <brk id="2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13" workbookViewId="0">
      <selection activeCell="A2" sqref="A2:XFD27"/>
    </sheetView>
  </sheetViews>
  <sheetFormatPr defaultRowHeight="15" x14ac:dyDescent="0.25"/>
  <cols>
    <col min="3" max="3" width="12" customWidth="1"/>
    <col min="4" max="4" width="10.7109375" customWidth="1"/>
    <col min="5" max="5" width="8.5703125" customWidth="1"/>
    <col min="6" max="6" width="8.42578125" customWidth="1"/>
    <col min="7" max="7" width="12.85546875" customWidth="1"/>
    <col min="8" max="8" width="7.140625" bestFit="1" customWidth="1"/>
  </cols>
  <sheetData>
    <row r="2" spans="1:10" ht="18.75" customHeight="1" x14ac:dyDescent="0.25">
      <c r="A2" s="138" t="s">
        <v>272</v>
      </c>
      <c r="B2" s="138"/>
      <c r="C2" s="138"/>
      <c r="D2" s="138"/>
      <c r="E2" s="138"/>
      <c r="F2" s="138"/>
      <c r="G2" s="138"/>
      <c r="H2" s="138"/>
      <c r="I2" s="138"/>
    </row>
    <row r="3" spans="1:10" ht="15.75" thickBot="1" x14ac:dyDescent="0.3">
      <c r="A3" s="658" t="s">
        <v>273</v>
      </c>
      <c r="B3" s="658"/>
      <c r="C3" s="658"/>
      <c r="D3" s="658"/>
      <c r="E3" s="658"/>
      <c r="F3" s="658"/>
      <c r="G3" s="658"/>
      <c r="H3" s="651" t="s">
        <v>103</v>
      </c>
      <c r="I3" s="651"/>
      <c r="J3" s="651"/>
    </row>
    <row r="4" spans="1:10" ht="60.75" thickBot="1" x14ac:dyDescent="0.3">
      <c r="A4" s="659" t="s">
        <v>105</v>
      </c>
      <c r="B4" s="659" t="s">
        <v>274</v>
      </c>
      <c r="C4" s="141" t="s">
        <v>275</v>
      </c>
      <c r="D4" s="661" t="s">
        <v>276</v>
      </c>
      <c r="E4" s="656"/>
      <c r="F4" s="661" t="s">
        <v>277</v>
      </c>
      <c r="G4" s="655"/>
      <c r="H4" s="656"/>
      <c r="I4" s="141" t="s">
        <v>278</v>
      </c>
      <c r="J4" s="141" t="s">
        <v>279</v>
      </c>
    </row>
    <row r="5" spans="1:10" ht="60.75" thickBot="1" x14ac:dyDescent="0.3">
      <c r="A5" s="660"/>
      <c r="B5" s="660"/>
      <c r="C5" s="142" t="s">
        <v>280</v>
      </c>
      <c r="D5" s="142" t="s">
        <v>280</v>
      </c>
      <c r="E5" s="143" t="s">
        <v>281</v>
      </c>
      <c r="F5" s="142" t="s">
        <v>280</v>
      </c>
      <c r="G5" s="142" t="s">
        <v>281</v>
      </c>
      <c r="H5" s="142" t="s">
        <v>282</v>
      </c>
      <c r="I5" s="142" t="s">
        <v>280</v>
      </c>
      <c r="J5" s="142" t="s">
        <v>280</v>
      </c>
    </row>
    <row r="6" spans="1:10" ht="15.75" thickBot="1" x14ac:dyDescent="0.3">
      <c r="A6" s="139" t="s">
        <v>258</v>
      </c>
      <c r="B6" s="140" t="s">
        <v>261</v>
      </c>
      <c r="C6" s="140"/>
      <c r="D6" s="140"/>
      <c r="E6" s="140"/>
      <c r="F6" s="140"/>
      <c r="G6" s="140"/>
      <c r="H6" s="140"/>
      <c r="I6" s="140"/>
      <c r="J6" s="140"/>
    </row>
    <row r="8" spans="1:10" ht="15.75" thickBot="1" x14ac:dyDescent="0.3">
      <c r="A8" s="658" t="s">
        <v>301</v>
      </c>
      <c r="B8" s="658"/>
      <c r="C8" s="658"/>
      <c r="D8" s="658"/>
      <c r="E8" s="658"/>
      <c r="F8" s="658"/>
      <c r="G8" s="658"/>
      <c r="H8" s="652"/>
      <c r="I8" s="652"/>
      <c r="J8" s="652"/>
    </row>
    <row r="9" spans="1:10" ht="15.75" thickBot="1" x14ac:dyDescent="0.3">
      <c r="A9" s="653" t="s">
        <v>302</v>
      </c>
      <c r="B9" s="148" t="s">
        <v>283</v>
      </c>
      <c r="C9" s="655" t="s">
        <v>285</v>
      </c>
      <c r="D9" s="655"/>
      <c r="E9" s="655"/>
      <c r="F9" s="656"/>
      <c r="G9" s="657" t="s">
        <v>79</v>
      </c>
    </row>
    <row r="10" spans="1:10" ht="30.75" thickBot="1" x14ac:dyDescent="0.3">
      <c r="A10" s="654"/>
      <c r="B10" s="142" t="s">
        <v>284</v>
      </c>
      <c r="C10" s="142" t="s">
        <v>286</v>
      </c>
      <c r="D10" s="142" t="s">
        <v>287</v>
      </c>
      <c r="E10" s="142" t="s">
        <v>288</v>
      </c>
      <c r="F10" s="142" t="s">
        <v>289</v>
      </c>
      <c r="G10" s="654"/>
    </row>
    <row r="11" spans="1:10" ht="30.75" thickBot="1" x14ac:dyDescent="0.3">
      <c r="A11" s="144" t="s">
        <v>290</v>
      </c>
      <c r="B11" s="140"/>
      <c r="C11" s="140"/>
      <c r="D11" s="140"/>
      <c r="E11" s="140"/>
      <c r="F11" s="140"/>
      <c r="G11" s="145"/>
    </row>
    <row r="12" spans="1:10" ht="30.75" thickBot="1" x14ac:dyDescent="0.3">
      <c r="A12" s="144" t="s">
        <v>291</v>
      </c>
      <c r="B12" s="140"/>
      <c r="C12" s="140"/>
      <c r="D12" s="140"/>
      <c r="E12" s="140"/>
      <c r="F12" s="140"/>
      <c r="G12" s="140"/>
    </row>
    <row r="13" spans="1:10" ht="45.75" thickBot="1" x14ac:dyDescent="0.3">
      <c r="A13" s="144" t="s">
        <v>292</v>
      </c>
      <c r="B13" s="140"/>
      <c r="C13" s="140"/>
      <c r="D13" s="140"/>
      <c r="E13" s="140"/>
      <c r="F13" s="140"/>
      <c r="G13" s="140"/>
    </row>
    <row r="14" spans="1:10" ht="15.75" thickBot="1" x14ac:dyDescent="0.3">
      <c r="A14" s="144" t="s">
        <v>293</v>
      </c>
      <c r="B14" s="140"/>
      <c r="C14" s="140"/>
      <c r="D14" s="140"/>
      <c r="E14" s="140"/>
      <c r="F14" s="140"/>
      <c r="G14" s="145"/>
    </row>
    <row r="17" spans="1:9" ht="18.75" customHeight="1" x14ac:dyDescent="0.25">
      <c r="A17" s="666" t="s">
        <v>294</v>
      </c>
      <c r="B17" s="667"/>
      <c r="C17" s="667"/>
      <c r="D17" s="667"/>
      <c r="E17" s="667"/>
      <c r="F17" s="667"/>
      <c r="G17" s="667"/>
      <c r="H17" s="667"/>
      <c r="I17" s="667"/>
    </row>
    <row r="18" spans="1:9" ht="18.75" customHeight="1" thickBot="1" x14ac:dyDescent="0.3">
      <c r="A18" s="147"/>
      <c r="E18" s="665" t="s">
        <v>103</v>
      </c>
      <c r="F18" s="665"/>
      <c r="G18" s="665"/>
    </row>
    <row r="19" spans="1:9" ht="15.75" thickBot="1" x14ac:dyDescent="0.3">
      <c r="A19" s="657" t="s">
        <v>295</v>
      </c>
      <c r="B19" s="657" t="s">
        <v>283</v>
      </c>
      <c r="C19" s="661" t="s">
        <v>285</v>
      </c>
      <c r="D19" s="655"/>
      <c r="E19" s="655"/>
      <c r="F19" s="656"/>
      <c r="G19" s="657" t="s">
        <v>79</v>
      </c>
    </row>
    <row r="20" spans="1:9" ht="30.75" thickBot="1" x14ac:dyDescent="0.3">
      <c r="A20" s="654"/>
      <c r="B20" s="654"/>
      <c r="C20" s="142" t="s">
        <v>286</v>
      </c>
      <c r="D20" s="142" t="s">
        <v>287</v>
      </c>
      <c r="E20" s="142" t="s">
        <v>288</v>
      </c>
      <c r="F20" s="142" t="s">
        <v>289</v>
      </c>
      <c r="G20" s="654"/>
    </row>
    <row r="21" spans="1:9" ht="15.75" thickBot="1" x14ac:dyDescent="0.3">
      <c r="A21" s="144" t="s">
        <v>296</v>
      </c>
      <c r="B21" s="140">
        <v>1900</v>
      </c>
      <c r="C21" s="140"/>
      <c r="D21" s="140"/>
      <c r="E21" s="140"/>
      <c r="F21" s="140"/>
      <c r="G21" s="145"/>
    </row>
    <row r="22" spans="1:9" ht="15.75" thickBot="1" x14ac:dyDescent="0.3">
      <c r="A22" s="144" t="s">
        <v>191</v>
      </c>
      <c r="B22" s="140">
        <v>227</v>
      </c>
      <c r="C22" s="140"/>
      <c r="D22" s="140"/>
      <c r="E22" s="140"/>
      <c r="F22" s="140"/>
      <c r="G22" s="145"/>
    </row>
    <row r="23" spans="1:9" ht="15.75" thickBot="1" x14ac:dyDescent="0.3">
      <c r="A23" s="144" t="s">
        <v>297</v>
      </c>
      <c r="B23" s="140">
        <v>200</v>
      </c>
      <c r="C23" s="140"/>
      <c r="D23" s="140"/>
      <c r="E23" s="140"/>
      <c r="F23" s="140"/>
      <c r="G23" s="145"/>
    </row>
    <row r="24" spans="1:9" ht="15.75" thickBot="1" x14ac:dyDescent="0.3">
      <c r="A24" s="144" t="s">
        <v>193</v>
      </c>
      <c r="B24" s="140">
        <v>100</v>
      </c>
      <c r="C24" s="140"/>
      <c r="D24" s="140"/>
      <c r="E24" s="140"/>
      <c r="F24" s="140"/>
      <c r="G24" s="145"/>
    </row>
    <row r="25" spans="1:9" ht="15.75" thickBot="1" x14ac:dyDescent="0.3">
      <c r="A25" s="144" t="s">
        <v>194</v>
      </c>
      <c r="B25" s="146" t="s">
        <v>258</v>
      </c>
      <c r="C25" s="146"/>
      <c r="D25" s="146"/>
      <c r="E25" s="146"/>
      <c r="F25" s="146"/>
      <c r="G25" s="146"/>
    </row>
    <row r="26" spans="1:9" ht="15.75" thickBot="1" x14ac:dyDescent="0.3">
      <c r="A26" s="144" t="s">
        <v>298</v>
      </c>
      <c r="B26" s="140">
        <v>180</v>
      </c>
      <c r="C26" s="140"/>
      <c r="D26" s="140"/>
      <c r="E26" s="140"/>
      <c r="F26" s="140"/>
      <c r="G26" s="145"/>
    </row>
    <row r="27" spans="1:9" ht="60.75" thickBot="1" x14ac:dyDescent="0.3">
      <c r="A27" s="144" t="s">
        <v>299</v>
      </c>
      <c r="B27" s="662" t="s">
        <v>300</v>
      </c>
      <c r="C27" s="663"/>
      <c r="D27" s="663"/>
      <c r="E27" s="663"/>
      <c r="F27" s="663"/>
      <c r="G27" s="664"/>
    </row>
  </sheetData>
  <mergeCells count="18">
    <mergeCell ref="C19:F19"/>
    <mergeCell ref="G19:G20"/>
    <mergeCell ref="B27:G27"/>
    <mergeCell ref="E18:G18"/>
    <mergeCell ref="A8:G8"/>
    <mergeCell ref="A17:I17"/>
    <mergeCell ref="A19:A20"/>
    <mergeCell ref="B19:B20"/>
    <mergeCell ref="H3:J3"/>
    <mergeCell ref="H8:J8"/>
    <mergeCell ref="A9:A10"/>
    <mergeCell ref="C9:F9"/>
    <mergeCell ref="G9:G10"/>
    <mergeCell ref="A3:G3"/>
    <mergeCell ref="A4:A5"/>
    <mergeCell ref="B4:B5"/>
    <mergeCell ref="D4:E4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XFD13"/>
    </sheetView>
  </sheetViews>
  <sheetFormatPr defaultRowHeight="15" x14ac:dyDescent="0.25"/>
  <cols>
    <col min="1" max="1" width="19.7109375" customWidth="1"/>
    <col min="2" max="2" width="12.140625" customWidth="1"/>
    <col min="3" max="3" width="16.42578125" customWidth="1"/>
    <col min="4" max="4" width="15.85546875" customWidth="1"/>
    <col min="5" max="5" width="15.28515625" customWidth="1"/>
    <col min="7" max="7" width="9.42578125" customWidth="1"/>
    <col min="8" max="8" width="10.7109375" bestFit="1" customWidth="1"/>
    <col min="13" max="13" width="9.85546875" customWidth="1"/>
    <col min="14" max="14" width="10.7109375" bestFit="1" customWidth="1"/>
  </cols>
  <sheetData>
    <row r="1" spans="1:14" ht="18.75" customHeight="1" x14ac:dyDescent="0.25">
      <c r="A1" s="666" t="s">
        <v>303</v>
      </c>
      <c r="B1" s="667"/>
      <c r="C1" s="667"/>
      <c r="D1" s="667"/>
      <c r="E1" s="667"/>
      <c r="F1" s="667"/>
      <c r="G1" s="667"/>
      <c r="H1" s="667"/>
      <c r="I1" s="667"/>
    </row>
    <row r="2" spans="1:14" ht="15.75" thickBot="1" x14ac:dyDescent="0.3"/>
    <row r="3" spans="1:14" ht="16.5" thickBot="1" x14ac:dyDescent="0.3">
      <c r="A3" s="668" t="s">
        <v>304</v>
      </c>
      <c r="B3" s="668" t="s">
        <v>305</v>
      </c>
      <c r="C3" s="671" t="s">
        <v>306</v>
      </c>
      <c r="D3" s="672"/>
      <c r="E3" s="672"/>
      <c r="F3" s="672"/>
      <c r="G3" s="672"/>
      <c r="H3" s="673"/>
      <c r="I3" s="671" t="s">
        <v>307</v>
      </c>
      <c r="J3" s="672"/>
      <c r="K3" s="672"/>
      <c r="L3" s="672"/>
      <c r="M3" s="672"/>
      <c r="N3" s="673"/>
    </row>
    <row r="4" spans="1:14" ht="63" customHeight="1" thickBot="1" x14ac:dyDescent="0.3">
      <c r="A4" s="669"/>
      <c r="B4" s="669"/>
      <c r="C4" s="674" t="s">
        <v>308</v>
      </c>
      <c r="D4" s="675"/>
      <c r="E4" s="676" t="s">
        <v>309</v>
      </c>
      <c r="F4" s="675"/>
      <c r="G4" s="676" t="s">
        <v>310</v>
      </c>
      <c r="H4" s="677"/>
      <c r="I4" s="674" t="s">
        <v>308</v>
      </c>
      <c r="J4" s="675"/>
      <c r="K4" s="676" t="s">
        <v>311</v>
      </c>
      <c r="L4" s="675"/>
      <c r="M4" s="676" t="s">
        <v>310</v>
      </c>
      <c r="N4" s="677"/>
    </row>
    <row r="5" spans="1:14" ht="16.5" thickBot="1" x14ac:dyDescent="0.3">
      <c r="A5" s="670"/>
      <c r="B5" s="670"/>
      <c r="C5" s="149" t="s">
        <v>312</v>
      </c>
      <c r="D5" s="149" t="s">
        <v>81</v>
      </c>
      <c r="E5" s="149" t="s">
        <v>133</v>
      </c>
      <c r="F5" s="149" t="s">
        <v>81</v>
      </c>
      <c r="G5" s="149" t="s">
        <v>133</v>
      </c>
      <c r="H5" s="150" t="s">
        <v>14</v>
      </c>
      <c r="I5" s="149" t="s">
        <v>133</v>
      </c>
      <c r="J5" s="149" t="s">
        <v>81</v>
      </c>
      <c r="K5" s="149" t="s">
        <v>133</v>
      </c>
      <c r="L5" s="149" t="s">
        <v>81</v>
      </c>
      <c r="M5" s="149" t="s">
        <v>133</v>
      </c>
      <c r="N5" s="150" t="s">
        <v>81</v>
      </c>
    </row>
    <row r="6" spans="1:14" ht="16.5" thickBot="1" x14ac:dyDescent="0.3">
      <c r="A6" s="151">
        <v>1</v>
      </c>
      <c r="B6" s="152" t="s">
        <v>313</v>
      </c>
      <c r="C6" s="153">
        <v>129285</v>
      </c>
      <c r="D6" s="153">
        <v>154169</v>
      </c>
      <c r="E6" s="153">
        <v>30389</v>
      </c>
      <c r="F6" s="153">
        <v>74320</v>
      </c>
      <c r="G6" s="154">
        <f>E6/C6*100</f>
        <v>23.505433731678075</v>
      </c>
      <c r="H6" s="154">
        <f>F6/D6*100</f>
        <v>48.206837950560747</v>
      </c>
      <c r="I6" s="153">
        <v>143501</v>
      </c>
      <c r="J6" s="153">
        <v>187841</v>
      </c>
      <c r="K6" s="153">
        <v>47244</v>
      </c>
      <c r="L6" s="153">
        <v>102401</v>
      </c>
      <c r="M6" s="155">
        <f>K6/I6</f>
        <v>0.3292241865910342</v>
      </c>
      <c r="N6" s="155">
        <f>L6/J6</f>
        <v>0.54514722557908013</v>
      </c>
    </row>
    <row r="7" spans="1:14" ht="33.75" customHeight="1" thickBot="1" x14ac:dyDescent="0.3">
      <c r="A7" s="151"/>
      <c r="B7" s="152" t="s">
        <v>27</v>
      </c>
      <c r="C7" s="153">
        <v>96765</v>
      </c>
      <c r="D7" s="153">
        <v>101466</v>
      </c>
      <c r="E7" s="153">
        <v>27395</v>
      </c>
      <c r="F7" s="163">
        <v>66899.549999999988</v>
      </c>
      <c r="G7" s="154">
        <f t="shared" ref="G7:H12" si="0">E7/C7*100</f>
        <v>28.310856198005478</v>
      </c>
      <c r="H7" s="154">
        <f t="shared" si="0"/>
        <v>65.932972621370695</v>
      </c>
      <c r="I7" s="153">
        <v>102862</v>
      </c>
      <c r="J7" s="153">
        <v>117956</v>
      </c>
      <c r="K7" s="153">
        <v>29896</v>
      </c>
      <c r="L7" s="153">
        <v>73229</v>
      </c>
      <c r="M7" s="155">
        <f t="shared" ref="M7:N13" si="1">K7/I7</f>
        <v>0.29064183080243433</v>
      </c>
      <c r="N7" s="155">
        <f t="shared" si="1"/>
        <v>0.62081623656278617</v>
      </c>
    </row>
    <row r="8" spans="1:14" ht="34.5" customHeight="1" thickBot="1" x14ac:dyDescent="0.3">
      <c r="A8" s="151"/>
      <c r="B8" s="152" t="s">
        <v>314</v>
      </c>
      <c r="C8" s="153">
        <v>32520</v>
      </c>
      <c r="D8" s="153">
        <v>52702</v>
      </c>
      <c r="E8" s="153">
        <v>2994</v>
      </c>
      <c r="F8" s="163">
        <v>7420.25</v>
      </c>
      <c r="G8" s="154">
        <f t="shared" si="0"/>
        <v>9.206642066420665</v>
      </c>
      <c r="H8" s="154">
        <f t="shared" si="0"/>
        <v>14.079636446434671</v>
      </c>
      <c r="I8" s="153">
        <v>40639</v>
      </c>
      <c r="J8" s="153">
        <v>69885</v>
      </c>
      <c r="K8" s="153">
        <v>17348</v>
      </c>
      <c r="L8" s="153">
        <v>29172</v>
      </c>
      <c r="M8" s="155">
        <f t="shared" si="1"/>
        <v>0.42688058269150325</v>
      </c>
      <c r="N8" s="155">
        <f t="shared" si="1"/>
        <v>0.41742863275380981</v>
      </c>
    </row>
    <row r="9" spans="1:14" ht="16.5" thickBot="1" x14ac:dyDescent="0.3">
      <c r="A9" s="151">
        <v>2</v>
      </c>
      <c r="B9" s="152" t="s">
        <v>315</v>
      </c>
      <c r="C9" s="153">
        <v>18169</v>
      </c>
      <c r="D9" s="153">
        <v>73270</v>
      </c>
      <c r="E9" s="153">
        <v>19547</v>
      </c>
      <c r="F9" s="153">
        <v>201603</v>
      </c>
      <c r="G9" s="154">
        <f t="shared" si="0"/>
        <v>107.58434696461006</v>
      </c>
      <c r="H9" s="154">
        <f t="shared" si="0"/>
        <v>275.15081206496518</v>
      </c>
      <c r="I9" s="153">
        <v>16183</v>
      </c>
      <c r="J9" s="153">
        <v>203368</v>
      </c>
      <c r="K9" s="153">
        <v>20899</v>
      </c>
      <c r="L9" s="153">
        <v>250723</v>
      </c>
      <c r="M9" s="155">
        <f t="shared" si="1"/>
        <v>1.2914169189890625</v>
      </c>
      <c r="N9" s="155">
        <f t="shared" si="1"/>
        <v>1.2328537429684119</v>
      </c>
    </row>
    <row r="10" spans="1:14" ht="24" customHeight="1" thickBot="1" x14ac:dyDescent="0.3">
      <c r="A10" s="151">
        <v>3</v>
      </c>
      <c r="B10" s="152" t="s">
        <v>316</v>
      </c>
      <c r="C10" s="153">
        <v>3254</v>
      </c>
      <c r="D10" s="153">
        <v>14858</v>
      </c>
      <c r="E10" s="153">
        <v>1042</v>
      </c>
      <c r="F10" s="153">
        <v>3724</v>
      </c>
      <c r="G10" s="154">
        <f t="shared" si="0"/>
        <v>32.022126613398896</v>
      </c>
      <c r="H10" s="154">
        <f t="shared" si="0"/>
        <v>25.063938618925828</v>
      </c>
      <c r="I10" s="153">
        <v>3311</v>
      </c>
      <c r="J10" s="153">
        <v>8581</v>
      </c>
      <c r="K10" s="153">
        <v>986</v>
      </c>
      <c r="L10" s="153">
        <v>3641</v>
      </c>
      <c r="M10" s="155">
        <f t="shared" si="1"/>
        <v>0.29779522802778619</v>
      </c>
      <c r="N10" s="155">
        <f t="shared" si="1"/>
        <v>0.42430952103484443</v>
      </c>
    </row>
    <row r="11" spans="1:14" ht="16.5" thickBot="1" x14ac:dyDescent="0.3">
      <c r="A11" s="151">
        <v>4</v>
      </c>
      <c r="B11" s="152" t="s">
        <v>317</v>
      </c>
      <c r="C11" s="153">
        <v>8360</v>
      </c>
      <c r="D11" s="153">
        <v>61458</v>
      </c>
      <c r="E11" s="153">
        <v>7763</v>
      </c>
      <c r="F11" s="153">
        <v>72393</v>
      </c>
      <c r="G11" s="154">
        <f t="shared" si="0"/>
        <v>92.858851674641159</v>
      </c>
      <c r="H11" s="154">
        <f t="shared" si="0"/>
        <v>117.79263887532949</v>
      </c>
      <c r="I11" s="153">
        <v>8798</v>
      </c>
      <c r="J11" s="153">
        <v>82698</v>
      </c>
      <c r="K11" s="153">
        <v>7979</v>
      </c>
      <c r="L11" s="153">
        <v>84227</v>
      </c>
      <c r="M11" s="155">
        <f t="shared" si="1"/>
        <v>0.90691066151398048</v>
      </c>
      <c r="N11" s="155">
        <f t="shared" si="1"/>
        <v>1.018488959829742</v>
      </c>
    </row>
    <row r="12" spans="1:14" ht="16.5" thickBot="1" x14ac:dyDescent="0.3">
      <c r="A12" s="151">
        <v>5</v>
      </c>
      <c r="B12" s="152" t="s">
        <v>195</v>
      </c>
      <c r="C12" s="153">
        <v>42764</v>
      </c>
      <c r="D12" s="153">
        <v>115912</v>
      </c>
      <c r="E12" s="153">
        <v>13880</v>
      </c>
      <c r="F12" s="153">
        <v>9919</v>
      </c>
      <c r="G12" s="154">
        <f t="shared" si="0"/>
        <v>32.457206996539142</v>
      </c>
      <c r="H12" s="154">
        <f t="shared" si="0"/>
        <v>8.5573538546483547</v>
      </c>
      <c r="I12" s="153">
        <v>14480</v>
      </c>
      <c r="J12" s="153">
        <v>10337</v>
      </c>
      <c r="K12" s="153">
        <v>9211</v>
      </c>
      <c r="L12" s="153">
        <v>17622</v>
      </c>
      <c r="M12" s="155">
        <f t="shared" si="1"/>
        <v>0.63611878453038673</v>
      </c>
      <c r="N12" s="155">
        <f t="shared" si="1"/>
        <v>1.7047499274451001</v>
      </c>
    </row>
    <row r="13" spans="1:14" ht="72" customHeight="1" thickBot="1" x14ac:dyDescent="0.3">
      <c r="A13" s="151"/>
      <c r="B13" s="150" t="s">
        <v>318</v>
      </c>
      <c r="C13" s="149">
        <f>C6+C9+C10+C11+C12</f>
        <v>201832</v>
      </c>
      <c r="D13" s="149">
        <f t="shared" ref="D13" si="2">D6+D9+D10+D11+D12</f>
        <v>419667</v>
      </c>
      <c r="E13" s="149">
        <f t="shared" ref="E13" si="3">E6+E9+E10+E11+E12</f>
        <v>72621</v>
      </c>
      <c r="F13" s="149">
        <f t="shared" ref="F13" si="4">F6+F9+F10+F11+F12</f>
        <v>361959</v>
      </c>
      <c r="G13" s="156">
        <f>E13/C13%</f>
        <v>35.980914820246539</v>
      </c>
      <c r="H13" s="156">
        <f>F13/D13%</f>
        <v>86.249097498731132</v>
      </c>
      <c r="I13" s="149">
        <f>I6+I9+I10+I11+I12</f>
        <v>186273</v>
      </c>
      <c r="J13" s="149">
        <f t="shared" ref="J13:L13" si="5">J6+J9+J10+J11+J12</f>
        <v>492825</v>
      </c>
      <c r="K13" s="149">
        <f t="shared" si="5"/>
        <v>86319</v>
      </c>
      <c r="L13" s="149">
        <f t="shared" si="5"/>
        <v>458614</v>
      </c>
      <c r="M13" s="162">
        <f t="shared" si="1"/>
        <v>0.46340049282504708</v>
      </c>
      <c r="N13" s="162">
        <f t="shared" si="1"/>
        <v>0.93058184954091205</v>
      </c>
    </row>
    <row r="19" spans="1:5" ht="15.75" thickBot="1" x14ac:dyDescent="0.3"/>
    <row r="20" spans="1:5" ht="30.75" thickBot="1" x14ac:dyDescent="0.3">
      <c r="A20" s="157" t="s">
        <v>7</v>
      </c>
      <c r="B20" s="681" t="s">
        <v>319</v>
      </c>
      <c r="C20" s="682"/>
      <c r="D20" s="158" t="s">
        <v>320</v>
      </c>
      <c r="E20" s="158" t="s">
        <v>321</v>
      </c>
    </row>
    <row r="21" spans="1:5" ht="15.75" thickBot="1" x14ac:dyDescent="0.3">
      <c r="A21" s="678" t="s">
        <v>182</v>
      </c>
      <c r="B21" s="679"/>
      <c r="C21" s="679"/>
      <c r="D21" s="679"/>
      <c r="E21" s="680"/>
    </row>
    <row r="22" spans="1:5" ht="15.75" thickBot="1" x14ac:dyDescent="0.3">
      <c r="A22" s="683" t="s">
        <v>108</v>
      </c>
      <c r="B22" s="684"/>
      <c r="C22" s="159">
        <v>113211</v>
      </c>
      <c r="D22" s="159">
        <v>3797</v>
      </c>
      <c r="E22" s="160">
        <f>D22/C22</f>
        <v>3.3539143722783119E-2</v>
      </c>
    </row>
    <row r="23" spans="1:5" ht="15.75" thickBot="1" x14ac:dyDescent="0.3">
      <c r="A23" s="683" t="s">
        <v>183</v>
      </c>
      <c r="B23" s="684"/>
      <c r="C23" s="159">
        <v>72107</v>
      </c>
      <c r="D23" s="159">
        <v>7115</v>
      </c>
      <c r="E23" s="160">
        <f t="shared" ref="E23:E29" si="6">D23/C23</f>
        <v>9.8672805691541743E-2</v>
      </c>
    </row>
    <row r="24" spans="1:5" ht="15.75" thickBot="1" x14ac:dyDescent="0.3">
      <c r="A24" s="683" t="s">
        <v>184</v>
      </c>
      <c r="B24" s="684"/>
      <c r="C24" s="159">
        <v>633701</v>
      </c>
      <c r="D24" s="159">
        <v>21615</v>
      </c>
      <c r="E24" s="160">
        <f t="shared" si="6"/>
        <v>3.4109146111494223E-2</v>
      </c>
    </row>
    <row r="25" spans="1:5" ht="15.75" thickBot="1" x14ac:dyDescent="0.3">
      <c r="A25" s="683" t="s">
        <v>317</v>
      </c>
      <c r="B25" s="684"/>
      <c r="C25" s="159">
        <v>576212</v>
      </c>
      <c r="D25" s="159">
        <v>3750</v>
      </c>
      <c r="E25" s="160">
        <f t="shared" si="6"/>
        <v>6.5080213532519278E-3</v>
      </c>
    </row>
    <row r="26" spans="1:5" ht="15.75" thickBot="1" x14ac:dyDescent="0.3">
      <c r="A26" s="683" t="s">
        <v>316</v>
      </c>
      <c r="B26" s="684"/>
      <c r="C26" s="159">
        <v>14175</v>
      </c>
      <c r="D26" s="159">
        <v>443</v>
      </c>
      <c r="E26" s="160">
        <f t="shared" si="6"/>
        <v>3.1252204585537915E-2</v>
      </c>
    </row>
    <row r="27" spans="1:5" ht="15.75" thickBot="1" x14ac:dyDescent="0.3">
      <c r="A27" s="683" t="s">
        <v>185</v>
      </c>
      <c r="B27" s="684"/>
      <c r="C27" s="159">
        <v>37052</v>
      </c>
      <c r="D27" s="159">
        <v>4827</v>
      </c>
      <c r="E27" s="160">
        <f t="shared" si="6"/>
        <v>0.13027636834718773</v>
      </c>
    </row>
    <row r="28" spans="1:5" ht="15.75" thickBot="1" x14ac:dyDescent="0.3">
      <c r="A28" s="683" t="s">
        <v>93</v>
      </c>
      <c r="B28" s="684"/>
      <c r="C28" s="159">
        <v>2988298</v>
      </c>
      <c r="D28" s="159">
        <v>46844</v>
      </c>
      <c r="E28" s="160">
        <f t="shared" si="6"/>
        <v>1.5675812787078129E-2</v>
      </c>
    </row>
    <row r="29" spans="1:5" ht="15.75" thickBot="1" x14ac:dyDescent="0.3">
      <c r="A29" s="685" t="s">
        <v>186</v>
      </c>
      <c r="B29" s="686"/>
      <c r="C29" s="161">
        <f>SUM(C22:C28)</f>
        <v>4434756</v>
      </c>
      <c r="D29" s="161">
        <f>SUM(D22:D28)</f>
        <v>88391</v>
      </c>
      <c r="E29" s="160">
        <f t="shared" si="6"/>
        <v>1.9931423510109687E-2</v>
      </c>
    </row>
    <row r="30" spans="1:5" ht="15.75" thickBot="1" x14ac:dyDescent="0.3">
      <c r="A30" s="678" t="s">
        <v>187</v>
      </c>
      <c r="B30" s="679"/>
      <c r="C30" s="679"/>
      <c r="D30" s="679"/>
      <c r="E30" s="680"/>
    </row>
    <row r="31" spans="1:5" ht="15.75" thickBot="1" x14ac:dyDescent="0.3">
      <c r="A31" s="683" t="s">
        <v>188</v>
      </c>
      <c r="B31" s="684"/>
      <c r="C31" s="159">
        <v>554.14</v>
      </c>
      <c r="D31" s="159">
        <v>13.05</v>
      </c>
      <c r="E31" s="160">
        <v>2.3599999999999999E-2</v>
      </c>
    </row>
    <row r="32" spans="1:5" ht="15.75" thickBot="1" x14ac:dyDescent="0.3">
      <c r="A32" s="678" t="s">
        <v>189</v>
      </c>
      <c r="B32" s="679"/>
      <c r="C32" s="679"/>
      <c r="D32" s="679"/>
      <c r="E32" s="680"/>
    </row>
    <row r="33" spans="1:5" ht="15.75" thickBot="1" x14ac:dyDescent="0.3">
      <c r="A33" s="683" t="s">
        <v>190</v>
      </c>
      <c r="B33" s="684"/>
      <c r="C33" s="159">
        <v>10289</v>
      </c>
      <c r="D33" s="159">
        <v>1274</v>
      </c>
      <c r="E33" s="160">
        <v>0.12379999999999999</v>
      </c>
    </row>
    <row r="34" spans="1:5" ht="15.75" thickBot="1" x14ac:dyDescent="0.3">
      <c r="A34" s="683" t="s">
        <v>191</v>
      </c>
      <c r="B34" s="684"/>
      <c r="C34" s="159">
        <v>39.19</v>
      </c>
      <c r="D34" s="159">
        <v>1.57</v>
      </c>
      <c r="E34" s="160">
        <v>0.04</v>
      </c>
    </row>
    <row r="35" spans="1:5" ht="15.75" thickBot="1" x14ac:dyDescent="0.3">
      <c r="A35" s="683" t="s">
        <v>297</v>
      </c>
      <c r="B35" s="684"/>
      <c r="C35" s="159">
        <v>30.19</v>
      </c>
      <c r="D35" s="159">
        <v>1.87</v>
      </c>
      <c r="E35" s="160">
        <v>6.1899999999999997E-2</v>
      </c>
    </row>
    <row r="36" spans="1:5" ht="15.75" thickBot="1" x14ac:dyDescent="0.3">
      <c r="A36" s="683" t="s">
        <v>193</v>
      </c>
      <c r="B36" s="684"/>
      <c r="C36" s="159">
        <v>2.5</v>
      </c>
      <c r="D36" s="159" t="s">
        <v>258</v>
      </c>
      <c r="E36" s="159" t="s">
        <v>258</v>
      </c>
    </row>
    <row r="37" spans="1:5" ht="15.75" thickBot="1" x14ac:dyDescent="0.3">
      <c r="A37" s="683" t="s">
        <v>194</v>
      </c>
      <c r="B37" s="684"/>
      <c r="C37" s="159" t="s">
        <v>258</v>
      </c>
      <c r="D37" s="159" t="s">
        <v>258</v>
      </c>
      <c r="E37" s="159" t="s">
        <v>258</v>
      </c>
    </row>
  </sheetData>
  <mergeCells count="29">
    <mergeCell ref="A37:B37"/>
    <mergeCell ref="A31:B31"/>
    <mergeCell ref="A32:E32"/>
    <mergeCell ref="A33:B33"/>
    <mergeCell ref="A34:B34"/>
    <mergeCell ref="A35:B35"/>
    <mergeCell ref="A36:B36"/>
    <mergeCell ref="A30:E30"/>
    <mergeCell ref="M4:N4"/>
    <mergeCell ref="B20:C20"/>
    <mergeCell ref="A21:E21"/>
    <mergeCell ref="A22:B22"/>
    <mergeCell ref="A23:B23"/>
    <mergeCell ref="A24:B24"/>
    <mergeCell ref="A25:B25"/>
    <mergeCell ref="A26:B26"/>
    <mergeCell ref="A27:B27"/>
    <mergeCell ref="A28:B28"/>
    <mergeCell ref="A29:B29"/>
    <mergeCell ref="A1:I1"/>
    <mergeCell ref="A3:A5"/>
    <mergeCell ref="B3:B5"/>
    <mergeCell ref="C3:H3"/>
    <mergeCell ref="I3:N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6" workbookViewId="0">
      <selection activeCell="C9" sqref="C9:D9"/>
    </sheetView>
  </sheetViews>
  <sheetFormatPr defaultRowHeight="15" x14ac:dyDescent="0.25"/>
  <cols>
    <col min="2" max="2" width="23" customWidth="1"/>
    <col min="3" max="3" width="11.5703125" customWidth="1"/>
    <col min="4" max="4" width="12.28515625" customWidth="1"/>
    <col min="5" max="5" width="13" bestFit="1" customWidth="1"/>
    <col min="7" max="7" width="10.7109375" customWidth="1"/>
    <col min="8" max="8" width="9.42578125" customWidth="1"/>
    <col min="12" max="12" width="15.5703125" bestFit="1" customWidth="1"/>
  </cols>
  <sheetData>
    <row r="1" spans="1:12" ht="47.25" customHeight="1" x14ac:dyDescent="0.25">
      <c r="B1" s="1" t="s">
        <v>0</v>
      </c>
    </row>
    <row r="2" spans="1:12" s="3" customFormat="1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 x14ac:dyDescent="0.25">
      <c r="A4" s="4" t="s">
        <v>3</v>
      </c>
      <c r="B4" s="4"/>
      <c r="C4" s="6">
        <v>42643</v>
      </c>
      <c r="D4" s="5"/>
      <c r="E4" s="5"/>
      <c r="F4" s="5"/>
      <c r="G4" s="5"/>
      <c r="H4" s="5"/>
      <c r="I4" s="5"/>
      <c r="J4" s="5"/>
      <c r="K4" s="5"/>
      <c r="L4" s="5"/>
    </row>
    <row r="5" spans="1:12" ht="16.5" thickBot="1" x14ac:dyDescent="0.3">
      <c r="A5" s="7"/>
      <c r="B5" s="8" t="s">
        <v>4</v>
      </c>
      <c r="C5" s="7"/>
      <c r="D5" s="7"/>
      <c r="E5" s="7"/>
      <c r="F5" s="7"/>
      <c r="G5" s="7" t="s">
        <v>5</v>
      </c>
      <c r="H5" s="7"/>
      <c r="I5" s="7"/>
      <c r="J5" s="7"/>
    </row>
    <row r="6" spans="1:12" ht="30" customHeight="1" thickBot="1" x14ac:dyDescent="0.3">
      <c r="A6" s="9" t="s">
        <v>6</v>
      </c>
      <c r="B6" s="9" t="s">
        <v>7</v>
      </c>
      <c r="C6" s="692" t="s">
        <v>8</v>
      </c>
      <c r="D6" s="692"/>
      <c r="E6" s="693" t="s">
        <v>9</v>
      </c>
      <c r="F6" s="693"/>
      <c r="G6" s="693" t="s">
        <v>10</v>
      </c>
      <c r="H6" s="693"/>
      <c r="I6" s="692" t="s">
        <v>11</v>
      </c>
      <c r="J6" s="692"/>
      <c r="K6" s="694" t="s">
        <v>12</v>
      </c>
      <c r="L6" s="694"/>
    </row>
    <row r="7" spans="1:12" ht="27.75" customHeight="1" thickBot="1" x14ac:dyDescent="0.3">
      <c r="A7" s="10"/>
      <c r="B7" s="10"/>
      <c r="C7" s="692"/>
      <c r="D7" s="692"/>
      <c r="E7" s="693"/>
      <c r="F7" s="693"/>
      <c r="G7" s="693"/>
      <c r="H7" s="693"/>
      <c r="I7" s="692"/>
      <c r="J7" s="692"/>
      <c r="K7" s="694"/>
      <c r="L7" s="694"/>
    </row>
    <row r="8" spans="1:12" ht="39.75" customHeight="1" thickBot="1" x14ac:dyDescent="0.3">
      <c r="A8" s="11"/>
      <c r="B8" s="11"/>
      <c r="C8" s="12" t="s">
        <v>13</v>
      </c>
      <c r="D8" s="13" t="s">
        <v>14</v>
      </c>
      <c r="E8" s="12" t="s">
        <v>13</v>
      </c>
      <c r="F8" s="13" t="s">
        <v>14</v>
      </c>
      <c r="G8" s="12" t="s">
        <v>13</v>
      </c>
      <c r="H8" s="13" t="s">
        <v>14</v>
      </c>
      <c r="I8" s="14" t="s">
        <v>13</v>
      </c>
      <c r="J8" s="15" t="s">
        <v>15</v>
      </c>
      <c r="K8" s="16" t="s">
        <v>13</v>
      </c>
      <c r="L8" s="17" t="s">
        <v>15</v>
      </c>
    </row>
    <row r="9" spans="1:12" ht="15.75" x14ac:dyDescent="0.25">
      <c r="A9" s="10">
        <v>1</v>
      </c>
      <c r="B9" s="18" t="s">
        <v>16</v>
      </c>
      <c r="C9" s="687">
        <v>15</v>
      </c>
      <c r="D9" s="687"/>
      <c r="E9" s="688">
        <v>0</v>
      </c>
      <c r="F9" s="689"/>
      <c r="G9" s="687">
        <v>3</v>
      </c>
      <c r="H9" s="687"/>
      <c r="I9" s="690">
        <v>5</v>
      </c>
      <c r="J9" s="690"/>
      <c r="K9" s="691">
        <v>23</v>
      </c>
      <c r="L9" s="691"/>
    </row>
    <row r="10" spans="1:12" ht="15" customHeight="1" x14ac:dyDescent="0.25">
      <c r="A10" s="19">
        <v>2</v>
      </c>
      <c r="B10" s="19" t="s">
        <v>17</v>
      </c>
      <c r="C10" s="20"/>
      <c r="D10" s="20"/>
      <c r="E10" s="20"/>
      <c r="F10" s="20"/>
      <c r="G10" s="20"/>
      <c r="H10" s="20"/>
      <c r="I10" s="21"/>
      <c r="J10" s="20"/>
      <c r="K10" s="22"/>
      <c r="L10" s="23">
        <v>416986.8982696</v>
      </c>
    </row>
    <row r="11" spans="1:12" ht="15" customHeight="1" x14ac:dyDescent="0.25">
      <c r="A11" s="19">
        <v>3</v>
      </c>
      <c r="B11" s="19" t="s">
        <v>18</v>
      </c>
      <c r="C11" s="20"/>
      <c r="D11" s="20"/>
      <c r="E11" s="20"/>
      <c r="F11" s="20"/>
      <c r="G11" s="20"/>
      <c r="H11" s="20"/>
      <c r="I11" s="21"/>
      <c r="J11" s="20"/>
      <c r="K11" s="22">
        <v>54069</v>
      </c>
      <c r="L11" s="22">
        <v>425756.59064199997</v>
      </c>
    </row>
    <row r="12" spans="1:12" ht="15.75" customHeight="1" x14ac:dyDescent="0.25">
      <c r="A12" s="24"/>
      <c r="B12" s="24"/>
      <c r="C12" s="25"/>
      <c r="D12" s="25"/>
      <c r="E12" s="25"/>
      <c r="F12" s="25"/>
      <c r="G12" s="25"/>
      <c r="H12" s="25"/>
      <c r="I12" s="26"/>
      <c r="J12" s="26"/>
    </row>
    <row r="13" spans="1:12" ht="15.75" customHeight="1" x14ac:dyDescent="0.25">
      <c r="A13" s="24"/>
      <c r="B13" s="24"/>
      <c r="C13" s="25"/>
      <c r="D13" s="25"/>
      <c r="E13" s="25"/>
      <c r="F13" s="25"/>
      <c r="G13" s="25"/>
      <c r="H13" s="25"/>
      <c r="I13" s="26"/>
      <c r="J13" s="26"/>
    </row>
    <row r="14" spans="1:12" ht="15.75" customHeight="1" x14ac:dyDescent="0.25">
      <c r="A14" s="695" t="s">
        <v>19</v>
      </c>
      <c r="B14" s="695"/>
      <c r="C14" s="695"/>
      <c r="D14" s="695"/>
      <c r="E14" s="27">
        <v>42643</v>
      </c>
      <c r="F14" s="28"/>
      <c r="G14" s="29"/>
      <c r="H14" s="29"/>
    </row>
    <row r="15" spans="1:12" ht="31.5" customHeight="1" x14ac:dyDescent="0.25">
      <c r="A15" s="30" t="s">
        <v>6</v>
      </c>
      <c r="B15" s="30" t="s">
        <v>20</v>
      </c>
      <c r="C15" s="696" t="s">
        <v>21</v>
      </c>
      <c r="D15" s="696"/>
      <c r="E15" s="696"/>
      <c r="F15" s="696"/>
      <c r="G15" s="697"/>
      <c r="H15" s="697"/>
    </row>
    <row r="16" spans="1:12" ht="15.75" customHeight="1" x14ac:dyDescent="0.25">
      <c r="A16" s="698" t="s">
        <v>22</v>
      </c>
      <c r="B16" s="698"/>
      <c r="C16" s="698"/>
      <c r="D16" s="698"/>
      <c r="E16" s="698"/>
      <c r="F16" s="698"/>
      <c r="G16" s="31"/>
      <c r="H16" s="31"/>
    </row>
    <row r="17" spans="1:8" ht="15.75" x14ac:dyDescent="0.25">
      <c r="A17" s="30"/>
      <c r="B17" s="30"/>
      <c r="C17" s="696" t="s">
        <v>23</v>
      </c>
      <c r="D17" s="696"/>
      <c r="E17" s="696" t="s">
        <v>24</v>
      </c>
      <c r="F17" s="696"/>
      <c r="G17" s="31"/>
      <c r="H17" s="31"/>
    </row>
    <row r="18" spans="1:8" ht="15.75" x14ac:dyDescent="0.25">
      <c r="A18" s="32" t="s">
        <v>25</v>
      </c>
      <c r="B18" s="33" t="s">
        <v>26</v>
      </c>
      <c r="C18" s="699">
        <v>3847</v>
      </c>
      <c r="D18" s="699"/>
      <c r="E18" s="699">
        <v>4675.6762272000014</v>
      </c>
      <c r="F18" s="699"/>
      <c r="G18" s="24"/>
      <c r="H18" s="24"/>
    </row>
    <row r="19" spans="1:8" ht="15.75" x14ac:dyDescent="0.25">
      <c r="A19" s="34"/>
      <c r="B19" s="35" t="s">
        <v>27</v>
      </c>
      <c r="C19" s="699">
        <v>1870</v>
      </c>
      <c r="D19" s="699"/>
      <c r="E19" s="700">
        <v>2524.8366972000003</v>
      </c>
      <c r="F19" s="700"/>
      <c r="G19" s="36"/>
      <c r="H19" s="36"/>
    </row>
    <row r="20" spans="1:8" ht="15.75" x14ac:dyDescent="0.25">
      <c r="A20" s="34"/>
      <c r="B20" s="33" t="s">
        <v>28</v>
      </c>
      <c r="C20" s="699">
        <v>1977</v>
      </c>
      <c r="D20" s="699"/>
      <c r="E20" s="700">
        <v>2150.8395300000007</v>
      </c>
      <c r="F20" s="700"/>
      <c r="G20" s="24"/>
      <c r="H20" s="24"/>
    </row>
    <row r="21" spans="1:8" ht="45" x14ac:dyDescent="0.25">
      <c r="A21" s="37" t="s">
        <v>29</v>
      </c>
      <c r="B21" s="19" t="s">
        <v>30</v>
      </c>
      <c r="C21" s="699">
        <v>6259</v>
      </c>
      <c r="D21" s="699"/>
      <c r="E21" s="700">
        <v>61784.518480600003</v>
      </c>
      <c r="F21" s="700"/>
      <c r="G21" s="24"/>
      <c r="H21" s="24"/>
    </row>
    <row r="22" spans="1:8" ht="15.75" x14ac:dyDescent="0.25">
      <c r="A22" s="32" t="s">
        <v>31</v>
      </c>
      <c r="B22" s="33" t="s">
        <v>32</v>
      </c>
      <c r="C22" s="701">
        <v>0</v>
      </c>
      <c r="D22" s="702"/>
      <c r="E22" s="700">
        <v>0</v>
      </c>
      <c r="F22" s="700"/>
      <c r="G22" s="24"/>
      <c r="H22" s="24"/>
    </row>
    <row r="23" spans="1:8" ht="15.75" x14ac:dyDescent="0.25">
      <c r="A23" s="32" t="s">
        <v>33</v>
      </c>
      <c r="B23" s="33" t="s">
        <v>34</v>
      </c>
      <c r="C23" s="701">
        <v>7230</v>
      </c>
      <c r="D23" s="702"/>
      <c r="E23" s="700">
        <v>78280.991535900001</v>
      </c>
      <c r="F23" s="700"/>
      <c r="G23" s="24"/>
      <c r="H23" s="24"/>
    </row>
    <row r="24" spans="1:8" ht="15.75" x14ac:dyDescent="0.25">
      <c r="A24" s="32" t="s">
        <v>35</v>
      </c>
      <c r="B24" s="33" t="s">
        <v>36</v>
      </c>
      <c r="C24" s="701">
        <v>0</v>
      </c>
      <c r="D24" s="702"/>
      <c r="E24" s="701">
        <v>0</v>
      </c>
      <c r="F24" s="702"/>
      <c r="G24" s="24"/>
      <c r="H24" s="24"/>
    </row>
    <row r="25" spans="1:8" ht="15.75" x14ac:dyDescent="0.25">
      <c r="A25" s="32" t="s">
        <v>37</v>
      </c>
      <c r="B25" s="33" t="s">
        <v>38</v>
      </c>
      <c r="C25" s="701">
        <v>0</v>
      </c>
      <c r="D25" s="702"/>
      <c r="E25" s="701">
        <v>0</v>
      </c>
      <c r="F25" s="702"/>
      <c r="G25" s="24"/>
      <c r="H25" s="24"/>
    </row>
    <row r="26" spans="1:8" ht="15.75" x14ac:dyDescent="0.25">
      <c r="A26" s="32" t="s">
        <v>39</v>
      </c>
      <c r="B26" s="33" t="s">
        <v>40</v>
      </c>
      <c r="C26" s="701">
        <v>0</v>
      </c>
      <c r="D26" s="702"/>
      <c r="E26" s="701">
        <v>0</v>
      </c>
      <c r="F26" s="702"/>
      <c r="G26" s="24"/>
      <c r="H26" s="24"/>
    </row>
    <row r="27" spans="1:8" ht="15.75" x14ac:dyDescent="0.25">
      <c r="A27" s="32" t="s">
        <v>41</v>
      </c>
      <c r="B27" s="33" t="s">
        <v>42</v>
      </c>
      <c r="C27" s="699">
        <v>132</v>
      </c>
      <c r="D27" s="699"/>
      <c r="E27" s="700">
        <v>132.142369</v>
      </c>
      <c r="F27" s="700"/>
      <c r="G27" s="24"/>
      <c r="H27" s="24"/>
    </row>
    <row r="28" spans="1:8" ht="31.5" x14ac:dyDescent="0.25">
      <c r="A28" s="34"/>
      <c r="B28" s="38" t="s">
        <v>43</v>
      </c>
      <c r="C28" s="700">
        <v>17468</v>
      </c>
      <c r="D28" s="700"/>
      <c r="E28" s="700">
        <v>144873.32861270002</v>
      </c>
      <c r="F28" s="700"/>
      <c r="G28" s="24"/>
      <c r="H28" s="24"/>
    </row>
    <row r="29" spans="1:8" ht="15.75" x14ac:dyDescent="0.25">
      <c r="A29" s="704" t="s">
        <v>44</v>
      </c>
      <c r="B29" s="704"/>
      <c r="C29" s="704"/>
      <c r="D29" s="704"/>
      <c r="E29" s="704"/>
      <c r="F29" s="704"/>
      <c r="G29" s="24"/>
      <c r="H29" s="24"/>
    </row>
    <row r="30" spans="1:8" ht="15.75" x14ac:dyDescent="0.25">
      <c r="A30" s="34">
        <v>1</v>
      </c>
      <c r="B30" s="33" t="s">
        <v>45</v>
      </c>
      <c r="C30" s="703"/>
      <c r="D30" s="703"/>
      <c r="E30" s="700"/>
      <c r="F30" s="700"/>
      <c r="G30" s="24"/>
      <c r="H30" s="24"/>
    </row>
    <row r="31" spans="1:8" ht="15.75" x14ac:dyDescent="0.25">
      <c r="A31" s="34">
        <v>2</v>
      </c>
      <c r="B31" s="33" t="s">
        <v>46</v>
      </c>
      <c r="C31" s="701">
        <v>16</v>
      </c>
      <c r="D31" s="702"/>
      <c r="E31" s="700">
        <v>700.62218580000001</v>
      </c>
      <c r="F31" s="700"/>
      <c r="G31" s="24"/>
      <c r="H31" s="24"/>
    </row>
    <row r="32" spans="1:8" ht="15.75" x14ac:dyDescent="0.25">
      <c r="A32" s="34">
        <v>3</v>
      </c>
      <c r="B32" s="33" t="s">
        <v>47</v>
      </c>
      <c r="C32" s="699">
        <v>0</v>
      </c>
      <c r="D32" s="699"/>
      <c r="E32" s="700">
        <v>0</v>
      </c>
      <c r="F32" s="700"/>
      <c r="G32" s="24"/>
      <c r="H32" s="24"/>
    </row>
    <row r="33" spans="1:9" ht="15.75" x14ac:dyDescent="0.25">
      <c r="A33" s="34">
        <v>4</v>
      </c>
      <c r="B33" s="33" t="s">
        <v>48</v>
      </c>
      <c r="C33" s="699">
        <v>5327</v>
      </c>
      <c r="D33" s="699"/>
      <c r="E33" s="700">
        <v>137547.9881397</v>
      </c>
      <c r="F33" s="700"/>
      <c r="G33" s="24"/>
      <c r="H33" s="24"/>
    </row>
    <row r="34" spans="1:9" ht="15.75" x14ac:dyDescent="0.25">
      <c r="A34" s="34">
        <v>5</v>
      </c>
      <c r="B34" s="33" t="s">
        <v>49</v>
      </c>
      <c r="C34" s="701">
        <v>31258</v>
      </c>
      <c r="D34" s="702"/>
      <c r="E34" s="700">
        <v>142634.65170379999</v>
      </c>
      <c r="F34" s="700"/>
      <c r="G34" s="24"/>
      <c r="H34" s="24"/>
    </row>
    <row r="35" spans="1:9" ht="15.75" x14ac:dyDescent="0.25">
      <c r="A35" s="34"/>
      <c r="B35" s="38" t="s">
        <v>50</v>
      </c>
      <c r="C35" s="705">
        <v>36601</v>
      </c>
      <c r="D35" s="706"/>
      <c r="E35" s="705">
        <v>280883.26202929998</v>
      </c>
      <c r="F35" s="706"/>
      <c r="G35" s="24"/>
      <c r="H35" s="24"/>
    </row>
    <row r="36" spans="1:9" ht="32.25" thickBot="1" x14ac:dyDescent="0.3">
      <c r="A36" s="39"/>
      <c r="B36" s="40" t="s">
        <v>51</v>
      </c>
      <c r="C36" s="707">
        <v>54069</v>
      </c>
      <c r="D36" s="708"/>
      <c r="E36" s="707">
        <v>425756.59064199997</v>
      </c>
      <c r="F36" s="708"/>
      <c r="G36" s="24"/>
      <c r="H36" s="24"/>
    </row>
    <row r="37" spans="1:9" ht="15.75" x14ac:dyDescent="0.25">
      <c r="A37" s="41"/>
      <c r="G37" s="7" t="s">
        <v>52</v>
      </c>
    </row>
    <row r="38" spans="1:9" ht="18" x14ac:dyDescent="0.25">
      <c r="A38" s="42" t="s">
        <v>53</v>
      </c>
      <c r="B38" s="43"/>
      <c r="C38" s="43"/>
      <c r="D38" s="43"/>
      <c r="E38" s="44"/>
      <c r="F38" s="44"/>
      <c r="G38" s="44"/>
      <c r="H38" s="44"/>
      <c r="I38" s="44"/>
    </row>
    <row r="39" spans="1:9" ht="63" x14ac:dyDescent="0.25">
      <c r="A39" s="45"/>
      <c r="B39" s="46" t="s">
        <v>54</v>
      </c>
      <c r="C39" s="46" t="s">
        <v>55</v>
      </c>
      <c r="D39" s="47" t="s">
        <v>68</v>
      </c>
      <c r="E39" s="48"/>
      <c r="F39" s="48"/>
      <c r="G39" s="48"/>
      <c r="H39" s="48"/>
      <c r="I39" s="48"/>
    </row>
    <row r="40" spans="1:9" ht="15.75" x14ac:dyDescent="0.25">
      <c r="A40" s="49" t="s">
        <v>25</v>
      </c>
      <c r="B40" s="30" t="s">
        <v>56</v>
      </c>
      <c r="C40" s="19">
        <v>3614</v>
      </c>
      <c r="D40" s="19">
        <v>9652.3735589999997</v>
      </c>
      <c r="E40" s="24"/>
      <c r="F40" s="24"/>
      <c r="G40" s="24"/>
      <c r="H40" s="24"/>
      <c r="I40" s="48"/>
    </row>
    <row r="41" spans="1:9" ht="15.75" x14ac:dyDescent="0.25">
      <c r="A41" s="49">
        <v>1</v>
      </c>
      <c r="B41" s="30" t="s">
        <v>57</v>
      </c>
      <c r="C41" s="50">
        <v>0</v>
      </c>
      <c r="D41" s="19">
        <v>0</v>
      </c>
      <c r="E41" s="24"/>
      <c r="F41" s="24"/>
      <c r="G41" s="24"/>
      <c r="H41" s="24"/>
      <c r="I41" s="48"/>
    </row>
    <row r="42" spans="1:9" ht="31.5" x14ac:dyDescent="0.25">
      <c r="A42" s="49">
        <v>2</v>
      </c>
      <c r="B42" s="30" t="s">
        <v>58</v>
      </c>
      <c r="C42" s="51">
        <v>448</v>
      </c>
      <c r="D42" s="19">
        <v>2145.7701690999993</v>
      </c>
      <c r="E42" s="24"/>
      <c r="F42" s="24"/>
      <c r="G42" s="24"/>
      <c r="H42" s="24"/>
      <c r="I42" s="48"/>
    </row>
    <row r="43" spans="1:9" ht="15.75" x14ac:dyDescent="0.25">
      <c r="A43" s="49">
        <v>3</v>
      </c>
      <c r="B43" s="52" t="s">
        <v>59</v>
      </c>
      <c r="C43" s="53">
        <v>0</v>
      </c>
      <c r="D43" s="19">
        <v>0</v>
      </c>
      <c r="E43" s="24"/>
      <c r="F43" s="24"/>
      <c r="G43" s="24"/>
      <c r="H43" s="24"/>
      <c r="I43" s="48"/>
    </row>
    <row r="44" spans="1:9" ht="31.5" x14ac:dyDescent="0.25">
      <c r="A44" s="49">
        <v>4</v>
      </c>
      <c r="B44" s="30" t="s">
        <v>60</v>
      </c>
      <c r="C44" s="51">
        <v>132</v>
      </c>
      <c r="D44" s="19">
        <v>133.199129</v>
      </c>
      <c r="E44" s="24"/>
      <c r="F44" s="24"/>
      <c r="G44" s="24"/>
      <c r="H44" s="24"/>
      <c r="I44" s="48"/>
    </row>
    <row r="45" spans="1:9" ht="15.75" x14ac:dyDescent="0.25">
      <c r="A45" s="49">
        <v>5</v>
      </c>
      <c r="B45" s="30" t="s">
        <v>61</v>
      </c>
      <c r="C45" s="50">
        <v>1</v>
      </c>
      <c r="D45" s="19">
        <v>5.5890000000000002E-2</v>
      </c>
      <c r="E45" s="24"/>
      <c r="F45" s="24"/>
      <c r="G45" s="24"/>
      <c r="H45" s="24"/>
      <c r="I45" s="48"/>
    </row>
    <row r="46" spans="1:9" ht="31.5" x14ac:dyDescent="0.25">
      <c r="A46" s="49">
        <v>6</v>
      </c>
      <c r="B46" s="30" t="s">
        <v>62</v>
      </c>
      <c r="C46" s="50">
        <v>181</v>
      </c>
      <c r="D46" s="19">
        <v>66.420790600000004</v>
      </c>
      <c r="E46" s="24"/>
      <c r="F46" s="24"/>
      <c r="G46" s="24"/>
      <c r="H46" s="24"/>
      <c r="I46" s="48"/>
    </row>
    <row r="47" spans="1:9" ht="63" x14ac:dyDescent="0.25">
      <c r="A47" s="49">
        <v>7</v>
      </c>
      <c r="B47" s="30" t="s">
        <v>63</v>
      </c>
      <c r="C47" s="50">
        <v>2113</v>
      </c>
      <c r="D47" s="19">
        <v>2504.5269161999995</v>
      </c>
      <c r="E47" s="24"/>
      <c r="F47" s="24"/>
      <c r="G47" s="24"/>
      <c r="H47" s="24"/>
      <c r="I47" s="48"/>
    </row>
    <row r="48" spans="1:9" ht="15.75" x14ac:dyDescent="0.25">
      <c r="A48" s="54">
        <v>8</v>
      </c>
      <c r="B48" s="30" t="s">
        <v>64</v>
      </c>
      <c r="C48" s="50">
        <v>65</v>
      </c>
      <c r="D48" s="51">
        <v>31.448060400000003</v>
      </c>
      <c r="E48" s="55"/>
      <c r="F48" s="48"/>
      <c r="G48" s="48"/>
      <c r="H48" s="48"/>
      <c r="I48" s="48"/>
    </row>
    <row r="49" spans="1:9" ht="47.25" x14ac:dyDescent="0.25">
      <c r="A49" s="54">
        <v>9</v>
      </c>
      <c r="B49" s="38" t="s">
        <v>65</v>
      </c>
      <c r="C49" s="50">
        <v>674</v>
      </c>
      <c r="D49" s="51">
        <v>4770.9526036999996</v>
      </c>
      <c r="E49" s="55"/>
      <c r="F49" s="48"/>
      <c r="G49" s="48"/>
      <c r="H49" s="48"/>
      <c r="I49" s="48"/>
    </row>
    <row r="50" spans="1:9" ht="31.5" x14ac:dyDescent="0.25">
      <c r="A50" s="56">
        <v>10</v>
      </c>
      <c r="B50" s="57" t="s">
        <v>66</v>
      </c>
      <c r="C50" s="53">
        <v>0</v>
      </c>
      <c r="D50" s="58">
        <v>0</v>
      </c>
    </row>
    <row r="51" spans="1:9" ht="15.75" x14ac:dyDescent="0.25">
      <c r="A51" s="56">
        <v>11</v>
      </c>
      <c r="B51" s="59" t="s">
        <v>67</v>
      </c>
      <c r="C51" s="53">
        <v>0</v>
      </c>
      <c r="D51" s="58">
        <v>0</v>
      </c>
    </row>
  </sheetData>
  <mergeCells count="53"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30:D30"/>
    <mergeCell ref="E30:F30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29:F29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D14"/>
    <mergeCell ref="C15:F15"/>
    <mergeCell ref="G15:H15"/>
    <mergeCell ref="A16:F16"/>
    <mergeCell ref="C17:D17"/>
    <mergeCell ref="E17:F17"/>
    <mergeCell ref="C6:D7"/>
    <mergeCell ref="E6:F7"/>
    <mergeCell ref="G6:H7"/>
    <mergeCell ref="I6:J7"/>
    <mergeCell ref="K6:L7"/>
    <mergeCell ref="C9:D9"/>
    <mergeCell ref="E9:F9"/>
    <mergeCell ref="G9:H9"/>
    <mergeCell ref="I9:J9"/>
    <mergeCell ref="K9:L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7" workbookViewId="0">
      <selection activeCell="H12" sqref="H12"/>
    </sheetView>
  </sheetViews>
  <sheetFormatPr defaultRowHeight="15" x14ac:dyDescent="0.25"/>
  <cols>
    <col min="2" max="2" width="36.85546875" customWidth="1"/>
    <col min="3" max="3" width="12.28515625" customWidth="1"/>
    <col min="4" max="4" width="9.28515625" customWidth="1"/>
    <col min="6" max="6" width="13" customWidth="1"/>
    <col min="7" max="8" width="11" bestFit="1" customWidth="1"/>
    <col min="9" max="9" width="11.5703125" customWidth="1"/>
    <col min="10" max="10" width="11.42578125" customWidth="1"/>
    <col min="11" max="11" width="11.42578125" style="110" customWidth="1"/>
  </cols>
  <sheetData>
    <row r="1" spans="1:11" ht="20.25" x14ac:dyDescent="0.25">
      <c r="B1" s="60" t="s">
        <v>69</v>
      </c>
      <c r="C1" s="61"/>
      <c r="D1" s="61"/>
      <c r="E1" s="61"/>
      <c r="F1" s="61"/>
      <c r="G1" s="61"/>
      <c r="H1" s="61"/>
      <c r="I1" s="61"/>
      <c r="J1" s="61"/>
      <c r="K1" s="62"/>
    </row>
    <row r="2" spans="1:11" ht="15.75" x14ac:dyDescent="0.25">
      <c r="A2" s="61"/>
      <c r="B2" s="61"/>
      <c r="C2" s="61"/>
      <c r="D2" s="63" t="s">
        <v>70</v>
      </c>
      <c r="E2" s="63"/>
      <c r="F2" s="63"/>
      <c r="G2" s="63"/>
      <c r="H2" s="63"/>
      <c r="I2" s="61"/>
      <c r="J2" s="63"/>
      <c r="K2" s="64"/>
    </row>
    <row r="3" spans="1:11" ht="15.75" x14ac:dyDescent="0.25">
      <c r="A3" s="61"/>
      <c r="B3" s="61"/>
      <c r="C3" s="61"/>
      <c r="D3" s="63"/>
      <c r="E3" s="61"/>
      <c r="F3" s="61"/>
      <c r="G3" s="61"/>
      <c r="H3" s="61"/>
      <c r="I3" s="61"/>
      <c r="J3" s="61"/>
      <c r="K3" s="62"/>
    </row>
    <row r="4" spans="1:11" ht="15.75" x14ac:dyDescent="0.25">
      <c r="A4" s="63" t="s">
        <v>71</v>
      </c>
      <c r="B4" s="63"/>
      <c r="C4" s="63"/>
      <c r="D4" s="63"/>
      <c r="E4" s="63"/>
      <c r="F4" s="63"/>
      <c r="G4" s="63"/>
      <c r="H4" s="63"/>
      <c r="I4" s="63"/>
      <c r="J4" s="61"/>
      <c r="K4" s="62"/>
    </row>
    <row r="5" spans="1:11" ht="15.75" x14ac:dyDescent="0.25">
      <c r="A5" s="63" t="s">
        <v>72</v>
      </c>
      <c r="B5" s="63"/>
      <c r="C5" s="65">
        <v>42614</v>
      </c>
      <c r="D5" s="63" t="s">
        <v>73</v>
      </c>
      <c r="E5" s="63"/>
      <c r="F5" s="63"/>
      <c r="G5" s="63"/>
      <c r="H5" s="63"/>
      <c r="I5" s="63"/>
      <c r="J5" s="63"/>
      <c r="K5" s="64"/>
    </row>
    <row r="6" spans="1:11" ht="15.7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15.75" x14ac:dyDescent="0.25">
      <c r="A7" s="63" t="s">
        <v>74</v>
      </c>
      <c r="B7" s="63"/>
      <c r="C7" s="63"/>
      <c r="D7" s="63"/>
      <c r="E7" s="61"/>
      <c r="F7" s="61"/>
      <c r="G7" s="61"/>
      <c r="H7" s="61"/>
      <c r="I7" s="63" t="s">
        <v>75</v>
      </c>
      <c r="J7" s="63"/>
      <c r="K7" s="64"/>
    </row>
    <row r="8" spans="1:11" ht="18.75" thickBot="1" x14ac:dyDescent="0.3">
      <c r="A8" s="709" t="s">
        <v>76</v>
      </c>
      <c r="B8" s="709"/>
      <c r="C8" s="709"/>
      <c r="D8" s="709"/>
      <c r="E8" s="709"/>
      <c r="F8" s="709"/>
      <c r="G8" s="709"/>
      <c r="H8" s="709"/>
      <c r="I8" s="709"/>
      <c r="J8" s="709"/>
      <c r="K8" s="66"/>
    </row>
    <row r="9" spans="1:11" ht="15.75" x14ac:dyDescent="0.25">
      <c r="A9" s="67" t="s">
        <v>6</v>
      </c>
      <c r="B9" s="68" t="s">
        <v>77</v>
      </c>
      <c r="C9" s="710" t="s">
        <v>78</v>
      </c>
      <c r="D9" s="711"/>
      <c r="E9" s="712" t="s">
        <v>99</v>
      </c>
      <c r="F9" s="712"/>
      <c r="G9" s="713" t="s">
        <v>79</v>
      </c>
      <c r="H9" s="713"/>
      <c r="I9" s="714" t="s">
        <v>100</v>
      </c>
      <c r="J9" s="712"/>
      <c r="K9" s="69"/>
    </row>
    <row r="10" spans="1:11" ht="15.75" x14ac:dyDescent="0.25">
      <c r="A10" s="70"/>
      <c r="B10" s="71"/>
      <c r="C10" s="72" t="s">
        <v>80</v>
      </c>
      <c r="D10" s="73" t="s">
        <v>81</v>
      </c>
      <c r="E10" s="73" t="s">
        <v>80</v>
      </c>
      <c r="F10" s="73" t="s">
        <v>81</v>
      </c>
      <c r="G10" s="73" t="s">
        <v>80</v>
      </c>
      <c r="H10" s="73" t="s">
        <v>81</v>
      </c>
      <c r="I10" s="73" t="s">
        <v>80</v>
      </c>
      <c r="J10" s="73" t="s">
        <v>81</v>
      </c>
      <c r="K10" s="74"/>
    </row>
    <row r="11" spans="1:11" ht="15.75" x14ac:dyDescent="0.25">
      <c r="A11" s="75"/>
      <c r="B11" s="76" t="s">
        <v>82</v>
      </c>
      <c r="C11" s="77"/>
      <c r="D11" s="78"/>
      <c r="E11" s="79"/>
      <c r="F11" s="79"/>
      <c r="G11" s="79"/>
      <c r="H11" s="79"/>
      <c r="I11" s="79"/>
      <c r="J11" s="79"/>
      <c r="K11" s="64"/>
    </row>
    <row r="12" spans="1:11" ht="15.75" customHeight="1" x14ac:dyDescent="0.25">
      <c r="A12" s="80">
        <v>1</v>
      </c>
      <c r="B12" s="81" t="s">
        <v>83</v>
      </c>
      <c r="C12" s="82"/>
      <c r="D12" s="82"/>
      <c r="E12" s="83">
        <v>2148</v>
      </c>
      <c r="F12" s="83">
        <v>2619.7064000000005</v>
      </c>
      <c r="G12" s="79" t="e">
        <v>#DIV/0!</v>
      </c>
      <c r="H12" s="79">
        <v>21.960260707635033</v>
      </c>
      <c r="I12" s="84">
        <v>3847</v>
      </c>
      <c r="J12" s="85">
        <v>4675.6762272000014</v>
      </c>
      <c r="K12" s="64"/>
    </row>
    <row r="13" spans="1:11" ht="15.75" customHeight="1" x14ac:dyDescent="0.25">
      <c r="A13" s="80" t="s">
        <v>84</v>
      </c>
      <c r="B13" s="81" t="s">
        <v>85</v>
      </c>
      <c r="C13" s="77"/>
      <c r="D13" s="77"/>
      <c r="E13" s="86">
        <v>1049</v>
      </c>
      <c r="F13" s="87">
        <v>1487.0534900000002</v>
      </c>
      <c r="G13" s="79" t="e">
        <v>#DIV/0!</v>
      </c>
      <c r="H13" s="79">
        <v>41.759150619637772</v>
      </c>
      <c r="I13" s="84">
        <v>1870</v>
      </c>
      <c r="J13" s="85">
        <v>2524.8366972000003</v>
      </c>
      <c r="K13" s="64"/>
    </row>
    <row r="14" spans="1:11" ht="15.75" customHeight="1" x14ac:dyDescent="0.25">
      <c r="A14" s="80" t="s">
        <v>86</v>
      </c>
      <c r="B14" s="81" t="s">
        <v>87</v>
      </c>
      <c r="C14" s="82"/>
      <c r="D14" s="82"/>
      <c r="E14" s="83">
        <v>1099</v>
      </c>
      <c r="F14" s="83">
        <v>1132.6529100000002</v>
      </c>
      <c r="G14" s="79" t="e">
        <v>#DIV/0!</v>
      </c>
      <c r="H14" s="79">
        <v>3.0621392174704503</v>
      </c>
      <c r="I14" s="84">
        <v>1977</v>
      </c>
      <c r="J14" s="85">
        <v>2150.8395300000007</v>
      </c>
      <c r="K14" s="64"/>
    </row>
    <row r="15" spans="1:11" ht="15.75" customHeight="1" x14ac:dyDescent="0.25">
      <c r="A15" s="80">
        <v>2</v>
      </c>
      <c r="B15" s="81" t="s">
        <v>88</v>
      </c>
      <c r="C15" s="82"/>
      <c r="D15" s="82"/>
      <c r="E15" s="83">
        <v>1411</v>
      </c>
      <c r="F15" s="83">
        <v>27538.057350000003</v>
      </c>
      <c r="G15" s="79" t="e">
        <v>#DIV/0!</v>
      </c>
      <c r="H15" s="79">
        <v>1851.6695499645643</v>
      </c>
      <c r="I15" s="84">
        <v>6259</v>
      </c>
      <c r="J15" s="85">
        <v>61784.518480600003</v>
      </c>
      <c r="K15" s="64"/>
    </row>
    <row r="16" spans="1:11" ht="15.75" customHeight="1" x14ac:dyDescent="0.25">
      <c r="A16" s="80">
        <v>3</v>
      </c>
      <c r="B16" s="81" t="s">
        <v>36</v>
      </c>
      <c r="C16" s="82"/>
      <c r="D16" s="82"/>
      <c r="E16" s="83">
        <v>0</v>
      </c>
      <c r="F16" s="83">
        <v>0</v>
      </c>
      <c r="G16" s="79" t="e">
        <v>#DIV/0!</v>
      </c>
      <c r="H16" s="79" t="e">
        <v>#DIV/0!</v>
      </c>
      <c r="I16" s="84">
        <v>0</v>
      </c>
      <c r="J16" s="85">
        <v>0</v>
      </c>
      <c r="K16" s="64"/>
    </row>
    <row r="17" spans="1:11" ht="15.75" customHeight="1" x14ac:dyDescent="0.25">
      <c r="A17" s="80">
        <v>4</v>
      </c>
      <c r="B17" s="81" t="s">
        <v>38</v>
      </c>
      <c r="C17" s="82"/>
      <c r="D17" s="82"/>
      <c r="E17" s="83">
        <v>0</v>
      </c>
      <c r="F17" s="83">
        <v>0</v>
      </c>
      <c r="G17" s="79" t="e">
        <v>#DIV/0!</v>
      </c>
      <c r="H17" s="79" t="e">
        <v>#DIV/0!</v>
      </c>
      <c r="I17" s="84">
        <v>0</v>
      </c>
      <c r="J17" s="85">
        <v>0</v>
      </c>
      <c r="K17" s="64"/>
    </row>
    <row r="18" spans="1:11" ht="15.75" customHeight="1" x14ac:dyDescent="0.25">
      <c r="A18" s="80">
        <v>5</v>
      </c>
      <c r="B18" s="81" t="s">
        <v>40</v>
      </c>
      <c r="C18" s="82"/>
      <c r="D18" s="82"/>
      <c r="E18" s="83">
        <v>0</v>
      </c>
      <c r="F18" s="83">
        <v>0</v>
      </c>
      <c r="G18" s="79" t="e">
        <v>#DIV/0!</v>
      </c>
      <c r="H18" s="79" t="e">
        <v>#DIV/0!</v>
      </c>
      <c r="I18" s="84">
        <v>0</v>
      </c>
      <c r="J18" s="85">
        <v>0</v>
      </c>
      <c r="K18" s="64"/>
    </row>
    <row r="19" spans="1:11" ht="15.75" customHeight="1" x14ac:dyDescent="0.25">
      <c r="A19" s="80">
        <v>6</v>
      </c>
      <c r="B19" s="81" t="s">
        <v>89</v>
      </c>
      <c r="C19" s="82"/>
      <c r="D19" s="82"/>
      <c r="E19" s="83">
        <v>0</v>
      </c>
      <c r="F19" s="83">
        <v>0</v>
      </c>
      <c r="G19" s="79" t="e">
        <v>#DIV/0!</v>
      </c>
      <c r="H19" s="79" t="e">
        <v>#DIV/0!</v>
      </c>
      <c r="I19" s="84">
        <v>0</v>
      </c>
      <c r="J19" s="85">
        <v>0</v>
      </c>
      <c r="K19" s="64"/>
    </row>
    <row r="20" spans="1:11" ht="15.75" customHeight="1" x14ac:dyDescent="0.25">
      <c r="A20" s="80">
        <v>7</v>
      </c>
      <c r="B20" s="81" t="s">
        <v>90</v>
      </c>
      <c r="C20" s="82"/>
      <c r="D20" s="82"/>
      <c r="E20" s="83">
        <v>432</v>
      </c>
      <c r="F20" s="83">
        <v>7983.7714999999998</v>
      </c>
      <c r="G20" s="79" t="e">
        <v>#DIV/0!</v>
      </c>
      <c r="H20" s="79">
        <v>1748.0952546296298</v>
      </c>
      <c r="I20" s="84">
        <v>7230</v>
      </c>
      <c r="J20" s="85">
        <v>78280.991535900001</v>
      </c>
      <c r="K20" s="64"/>
    </row>
    <row r="21" spans="1:11" ht="15.75" customHeight="1" x14ac:dyDescent="0.25">
      <c r="A21" s="80">
        <v>8</v>
      </c>
      <c r="B21" s="81" t="s">
        <v>91</v>
      </c>
      <c r="C21" s="82"/>
      <c r="D21" s="82"/>
      <c r="E21" s="83">
        <v>89</v>
      </c>
      <c r="F21" s="83">
        <v>106</v>
      </c>
      <c r="G21" s="79" t="e">
        <v>#DIV/0!</v>
      </c>
      <c r="H21" s="79">
        <v>19.101123595505616</v>
      </c>
      <c r="I21" s="84">
        <v>132</v>
      </c>
      <c r="J21" s="85">
        <v>132.142369</v>
      </c>
      <c r="K21" s="64"/>
    </row>
    <row r="22" spans="1:11" ht="15.75" x14ac:dyDescent="0.25">
      <c r="A22" s="88"/>
      <c r="B22" s="82" t="s">
        <v>92</v>
      </c>
      <c r="C22" s="83">
        <v>0</v>
      </c>
      <c r="D22" s="83">
        <v>0</v>
      </c>
      <c r="E22" s="83">
        <v>4080</v>
      </c>
      <c r="F22" s="83">
        <v>38247.535250000001</v>
      </c>
      <c r="G22" s="79" t="e">
        <v>#DIV/0!</v>
      </c>
      <c r="H22" s="79">
        <v>837.43958946078442</v>
      </c>
      <c r="I22" s="84">
        <v>17468</v>
      </c>
      <c r="J22" s="85">
        <v>144873.32861270002</v>
      </c>
      <c r="K22" s="89"/>
    </row>
    <row r="23" spans="1:11" ht="15.75" x14ac:dyDescent="0.25">
      <c r="A23" s="88"/>
      <c r="B23" s="90" t="s">
        <v>93</v>
      </c>
      <c r="C23" s="91"/>
      <c r="D23" s="91"/>
      <c r="E23" s="92"/>
      <c r="F23" s="92"/>
      <c r="G23" s="93"/>
      <c r="H23" s="93"/>
      <c r="I23" s="92"/>
      <c r="J23" s="94"/>
      <c r="K23" s="95"/>
    </row>
    <row r="24" spans="1:11" ht="15.75" x14ac:dyDescent="0.25">
      <c r="A24" s="80">
        <v>1</v>
      </c>
      <c r="B24" s="96" t="s">
        <v>45</v>
      </c>
      <c r="C24" s="97"/>
      <c r="D24" s="97"/>
      <c r="E24" s="98">
        <v>0</v>
      </c>
      <c r="F24" s="98">
        <v>0</v>
      </c>
      <c r="G24" s="79" t="e">
        <v>#DIV/0!</v>
      </c>
      <c r="H24" s="79" t="e">
        <v>#DIV/0!</v>
      </c>
      <c r="I24" s="98">
        <v>0</v>
      </c>
      <c r="J24" s="99">
        <v>0</v>
      </c>
      <c r="K24" s="64"/>
    </row>
    <row r="25" spans="1:11" ht="15.75" customHeight="1" x14ac:dyDescent="0.25">
      <c r="A25" s="80">
        <v>2</v>
      </c>
      <c r="B25" s="100" t="s">
        <v>46</v>
      </c>
      <c r="C25" s="82"/>
      <c r="D25" s="82"/>
      <c r="E25" s="83">
        <v>13</v>
      </c>
      <c r="F25" s="83">
        <v>51.069608000000002</v>
      </c>
      <c r="G25" s="79" t="e">
        <v>#DIV/0!</v>
      </c>
      <c r="H25" s="79" t="e">
        <v>#DIV/0!</v>
      </c>
      <c r="I25" s="84">
        <v>16</v>
      </c>
      <c r="J25" s="85">
        <v>700.62218580000001</v>
      </c>
      <c r="K25" s="64"/>
    </row>
    <row r="26" spans="1:11" ht="15.75" customHeight="1" x14ac:dyDescent="0.25">
      <c r="A26" s="80">
        <v>3</v>
      </c>
      <c r="B26" s="81" t="s">
        <v>94</v>
      </c>
      <c r="C26" s="82"/>
      <c r="D26" s="82"/>
      <c r="E26" s="83">
        <v>0</v>
      </c>
      <c r="F26" s="83">
        <v>0</v>
      </c>
      <c r="G26" s="79" t="e">
        <v>#DIV/0!</v>
      </c>
      <c r="H26" s="79" t="e">
        <v>#DIV/0!</v>
      </c>
      <c r="I26" s="84">
        <v>0</v>
      </c>
      <c r="J26" s="85">
        <v>0</v>
      </c>
      <c r="K26" s="64"/>
    </row>
    <row r="27" spans="1:11" ht="15.75" customHeight="1" x14ac:dyDescent="0.25">
      <c r="A27" s="80">
        <v>4</v>
      </c>
      <c r="B27" s="81" t="s">
        <v>95</v>
      </c>
      <c r="C27" s="82"/>
      <c r="D27" s="82"/>
      <c r="E27" s="83">
        <v>995</v>
      </c>
      <c r="F27" s="83">
        <v>29878.348999999998</v>
      </c>
      <c r="G27" s="79" t="e">
        <v>#DIV/0!</v>
      </c>
      <c r="H27" s="79" t="e">
        <v>#DIV/0!</v>
      </c>
      <c r="I27" s="84">
        <v>5327</v>
      </c>
      <c r="J27" s="85">
        <v>137547.9881397</v>
      </c>
      <c r="K27" s="64"/>
    </row>
    <row r="28" spans="1:11" ht="15.75" customHeight="1" x14ac:dyDescent="0.25">
      <c r="A28" s="80">
        <v>5</v>
      </c>
      <c r="B28" s="100" t="s">
        <v>96</v>
      </c>
      <c r="C28" s="82"/>
      <c r="D28" s="82"/>
      <c r="E28" s="83">
        <v>25151</v>
      </c>
      <c r="F28" s="83">
        <v>66686.822878000006</v>
      </c>
      <c r="G28" s="79" t="e">
        <v>#DIV/0!</v>
      </c>
      <c r="H28" s="79" t="e">
        <v>#DIV/0!</v>
      </c>
      <c r="I28" s="84">
        <v>31258</v>
      </c>
      <c r="J28" s="85">
        <v>142634.65170379999</v>
      </c>
      <c r="K28" s="64"/>
    </row>
    <row r="29" spans="1:11" ht="15.75" x14ac:dyDescent="0.25">
      <c r="A29" s="58"/>
      <c r="B29" s="101" t="s">
        <v>97</v>
      </c>
      <c r="C29" s="102">
        <v>0</v>
      </c>
      <c r="D29" s="102">
        <v>0</v>
      </c>
      <c r="E29" s="102">
        <v>26159</v>
      </c>
      <c r="F29" s="103">
        <v>96616.241486000014</v>
      </c>
      <c r="G29" s="79" t="e">
        <v>#DIV/0!</v>
      </c>
      <c r="H29" s="79" t="e">
        <v>#DIV/0!</v>
      </c>
      <c r="I29" s="104">
        <v>36601</v>
      </c>
      <c r="J29" s="105">
        <v>280883.26202929998</v>
      </c>
      <c r="K29" s="62"/>
    </row>
    <row r="30" spans="1:11" ht="15.75" x14ac:dyDescent="0.25">
      <c r="A30" s="106"/>
      <c r="B30" s="107" t="s">
        <v>98</v>
      </c>
      <c r="C30" s="108">
        <v>0</v>
      </c>
      <c r="D30" s="108">
        <v>0</v>
      </c>
      <c r="E30" s="108">
        <v>30239</v>
      </c>
      <c r="F30" s="109">
        <v>134863.77673600003</v>
      </c>
      <c r="G30" s="79" t="e">
        <v>#DIV/0!</v>
      </c>
      <c r="H30" s="79" t="e">
        <v>#DIV/0!</v>
      </c>
      <c r="I30" s="104">
        <v>54069</v>
      </c>
      <c r="J30" s="105">
        <v>425756.59064199997</v>
      </c>
      <c r="K30" s="62"/>
    </row>
  </sheetData>
  <mergeCells count="5">
    <mergeCell ref="A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C8" sqref="C8"/>
    </sheetView>
  </sheetViews>
  <sheetFormatPr defaultRowHeight="15" x14ac:dyDescent="0.25"/>
  <cols>
    <col min="2" max="2" width="31.28515625" customWidth="1"/>
    <col min="3" max="3" width="15.5703125" customWidth="1"/>
    <col min="4" max="4" width="12.5703125" customWidth="1"/>
    <col min="5" max="5" width="5.42578125" bestFit="1" customWidth="1"/>
    <col min="6" max="6" width="23.7109375" customWidth="1"/>
  </cols>
  <sheetData>
    <row r="1" spans="1:6" ht="18.75" x14ac:dyDescent="0.25">
      <c r="A1" s="715" t="s">
        <v>101</v>
      </c>
      <c r="B1" s="715"/>
      <c r="C1" s="715"/>
      <c r="D1" s="715"/>
      <c r="E1" s="715"/>
    </row>
    <row r="2" spans="1:6" s="112" customFormat="1" ht="15.75" x14ac:dyDescent="0.25">
      <c r="A2" s="716" t="s">
        <v>102</v>
      </c>
      <c r="B2" s="716"/>
      <c r="C2" s="716"/>
      <c r="D2" s="111"/>
      <c r="E2"/>
      <c r="F2"/>
    </row>
    <row r="3" spans="1:6" ht="15.75" x14ac:dyDescent="0.25">
      <c r="A3" s="716"/>
      <c r="B3" s="716"/>
      <c r="C3" s="716"/>
      <c r="D3" s="113">
        <v>42614</v>
      </c>
    </row>
    <row r="4" spans="1:6" x14ac:dyDescent="0.25">
      <c r="D4" s="114" t="s">
        <v>103</v>
      </c>
    </row>
    <row r="5" spans="1:6" ht="21" x14ac:dyDescent="0.35">
      <c r="B5" s="115" t="s">
        <v>104</v>
      </c>
      <c r="D5" s="114"/>
    </row>
    <row r="6" spans="1:6" ht="15.75" x14ac:dyDescent="0.25">
      <c r="A6" s="46" t="s">
        <v>105</v>
      </c>
      <c r="B6" s="46" t="s">
        <v>20</v>
      </c>
      <c r="C6" s="717" t="s">
        <v>125</v>
      </c>
      <c r="D6" s="717"/>
    </row>
    <row r="7" spans="1:6" ht="15.75" x14ac:dyDescent="0.25">
      <c r="A7" s="46"/>
      <c r="B7" s="46"/>
      <c r="C7" s="116" t="s">
        <v>106</v>
      </c>
      <c r="D7" s="116" t="s">
        <v>107</v>
      </c>
    </row>
    <row r="8" spans="1:6" s="114" customFormat="1" ht="15.75" x14ac:dyDescent="0.25">
      <c r="A8" s="46" t="s">
        <v>25</v>
      </c>
      <c r="B8" s="117" t="s">
        <v>108</v>
      </c>
      <c r="C8" s="116">
        <v>1049</v>
      </c>
      <c r="D8" s="116">
        <v>1487.0534900000002</v>
      </c>
      <c r="E8"/>
      <c r="F8"/>
    </row>
    <row r="9" spans="1:6" s="114" customFormat="1" ht="15.75" x14ac:dyDescent="0.25">
      <c r="A9" s="46" t="s">
        <v>29</v>
      </c>
      <c r="B9" s="117" t="s">
        <v>109</v>
      </c>
      <c r="C9" s="116"/>
      <c r="D9" s="116"/>
      <c r="E9"/>
      <c r="F9"/>
    </row>
    <row r="10" spans="1:6" ht="15.75" x14ac:dyDescent="0.25">
      <c r="A10" s="118">
        <v>1</v>
      </c>
      <c r="B10" s="117" t="s">
        <v>110</v>
      </c>
      <c r="C10" s="118"/>
      <c r="D10" s="118"/>
    </row>
    <row r="11" spans="1:6" ht="15.75" x14ac:dyDescent="0.25">
      <c r="A11" s="118">
        <v>2</v>
      </c>
      <c r="B11" s="118" t="s">
        <v>111</v>
      </c>
      <c r="C11" s="118"/>
      <c r="D11" s="118"/>
    </row>
    <row r="12" spans="1:6" ht="15.75" x14ac:dyDescent="0.25">
      <c r="A12" s="118">
        <v>3</v>
      </c>
      <c r="B12" s="118" t="s">
        <v>112</v>
      </c>
      <c r="C12" s="118"/>
      <c r="D12" s="118"/>
    </row>
    <row r="13" spans="1:6" ht="15.75" x14ac:dyDescent="0.25">
      <c r="A13" s="118">
        <v>4</v>
      </c>
      <c r="B13" s="118" t="s">
        <v>113</v>
      </c>
      <c r="C13" s="118"/>
      <c r="D13" s="118"/>
    </row>
    <row r="14" spans="1:6" ht="31.5" x14ac:dyDescent="0.25">
      <c r="A14" s="118">
        <v>5</v>
      </c>
      <c r="B14" s="47" t="s">
        <v>114</v>
      </c>
      <c r="C14" s="118"/>
      <c r="D14" s="118"/>
    </row>
    <row r="15" spans="1:6" ht="31.5" x14ac:dyDescent="0.25">
      <c r="A15" s="119">
        <v>6</v>
      </c>
      <c r="B15" s="47" t="s">
        <v>115</v>
      </c>
      <c r="C15" s="118"/>
      <c r="D15" s="118"/>
    </row>
    <row r="16" spans="1:6" ht="31.5" x14ac:dyDescent="0.25">
      <c r="A16" s="119">
        <v>7</v>
      </c>
      <c r="B16" s="47" t="s">
        <v>116</v>
      </c>
      <c r="C16" s="118"/>
      <c r="D16" s="118"/>
    </row>
    <row r="17" spans="1:6" ht="15.75" x14ac:dyDescent="0.25">
      <c r="A17" s="119">
        <v>8</v>
      </c>
      <c r="B17" s="47" t="s">
        <v>117</v>
      </c>
      <c r="C17" s="118"/>
      <c r="D17" s="118"/>
    </row>
    <row r="18" spans="1:6" ht="15.75" x14ac:dyDescent="0.25">
      <c r="A18" s="118">
        <v>9</v>
      </c>
      <c r="B18" s="47" t="s">
        <v>118</v>
      </c>
      <c r="C18" s="118"/>
      <c r="D18" s="118"/>
    </row>
    <row r="19" spans="1:6" ht="15.75" x14ac:dyDescent="0.25">
      <c r="A19" s="118">
        <v>10</v>
      </c>
      <c r="B19" s="47" t="s">
        <v>119</v>
      </c>
      <c r="C19" s="118"/>
      <c r="D19" s="118"/>
    </row>
    <row r="20" spans="1:6" ht="15.75" x14ac:dyDescent="0.25">
      <c r="A20" s="118">
        <v>11</v>
      </c>
      <c r="B20" s="47" t="s">
        <v>120</v>
      </c>
      <c r="C20" s="118"/>
      <c r="D20" s="118"/>
    </row>
    <row r="21" spans="1:6" ht="15.75" x14ac:dyDescent="0.25">
      <c r="A21" s="118">
        <v>12</v>
      </c>
      <c r="B21" s="47" t="s">
        <v>121</v>
      </c>
      <c r="C21" s="118">
        <v>1099</v>
      </c>
      <c r="D21" s="118">
        <v>1132.6529100000002</v>
      </c>
    </row>
    <row r="22" spans="1:6" s="114" customFormat="1" ht="15.75" x14ac:dyDescent="0.25">
      <c r="A22" s="118"/>
      <c r="B22" s="47" t="s">
        <v>122</v>
      </c>
      <c r="C22" s="118">
        <v>1099</v>
      </c>
      <c r="D22" s="118">
        <v>1132.6529100000002</v>
      </c>
      <c r="E22"/>
      <c r="F22"/>
    </row>
    <row r="23" spans="1:6" s="114" customFormat="1" ht="15.75" x14ac:dyDescent="0.25">
      <c r="A23" s="118"/>
      <c r="B23" s="47" t="s">
        <v>123</v>
      </c>
      <c r="C23" s="118">
        <v>2148</v>
      </c>
      <c r="D23" s="118">
        <v>2619.7064000000005</v>
      </c>
      <c r="E23"/>
      <c r="F23"/>
    </row>
    <row r="24" spans="1:6" ht="75" x14ac:dyDescent="0.25">
      <c r="A24" s="120"/>
      <c r="B24" s="121" t="s">
        <v>124</v>
      </c>
      <c r="C24" s="120"/>
      <c r="D24" s="120"/>
    </row>
  </sheetData>
  <mergeCells count="3">
    <mergeCell ref="A1:E1"/>
    <mergeCell ref="A2:C3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E10" sqref="E10"/>
    </sheetView>
  </sheetViews>
  <sheetFormatPr defaultRowHeight="15" x14ac:dyDescent="0.25"/>
  <sheetData>
    <row r="1" spans="2:11" ht="18.75" x14ac:dyDescent="0.25">
      <c r="B1" s="43"/>
      <c r="C1" s="122" t="s">
        <v>126</v>
      </c>
      <c r="D1" s="43"/>
    </row>
    <row r="2" spans="2:11" ht="23.25" x14ac:dyDescent="0.35">
      <c r="B2" s="123" t="s">
        <v>127</v>
      </c>
    </row>
    <row r="4" spans="2:11" x14ac:dyDescent="0.25">
      <c r="B4" s="719" t="s">
        <v>128</v>
      </c>
      <c r="C4" s="719"/>
      <c r="D4" s="719"/>
      <c r="E4" s="124">
        <v>42614</v>
      </c>
    </row>
    <row r="5" spans="2:11" x14ac:dyDescent="0.25">
      <c r="H5" s="125" t="s">
        <v>129</v>
      </c>
    </row>
    <row r="6" spans="2:11" x14ac:dyDescent="0.25">
      <c r="B6" s="125" t="s">
        <v>130</v>
      </c>
    </row>
    <row r="7" spans="2:11" ht="15" customHeight="1" x14ac:dyDescent="0.25">
      <c r="B7" s="720" t="s">
        <v>139</v>
      </c>
      <c r="C7" s="721"/>
      <c r="D7" s="724" t="s">
        <v>140</v>
      </c>
      <c r="E7" s="724"/>
      <c r="F7" s="724" t="s">
        <v>141</v>
      </c>
      <c r="G7" s="724"/>
      <c r="H7" s="126" t="s">
        <v>131</v>
      </c>
      <c r="I7" s="126"/>
    </row>
    <row r="8" spans="2:11" x14ac:dyDescent="0.25">
      <c r="B8" s="722"/>
      <c r="C8" s="723"/>
      <c r="D8" s="724"/>
      <c r="E8" s="724"/>
      <c r="F8" s="724"/>
      <c r="G8" s="724"/>
      <c r="H8" s="725" t="s">
        <v>132</v>
      </c>
      <c r="I8" s="725"/>
    </row>
    <row r="9" spans="2:11" x14ac:dyDescent="0.25">
      <c r="B9" s="127" t="s">
        <v>133</v>
      </c>
      <c r="C9" s="128" t="s">
        <v>134</v>
      </c>
      <c r="D9" s="128" t="s">
        <v>133</v>
      </c>
      <c r="E9" s="128" t="s">
        <v>134</v>
      </c>
      <c r="F9" s="128" t="s">
        <v>80</v>
      </c>
      <c r="G9" s="128" t="s">
        <v>81</v>
      </c>
      <c r="H9" s="128" t="s">
        <v>133</v>
      </c>
      <c r="I9" s="129" t="s">
        <v>134</v>
      </c>
    </row>
    <row r="10" spans="2:11" x14ac:dyDescent="0.25">
      <c r="B10" s="130">
        <v>1833</v>
      </c>
      <c r="C10" s="131">
        <v>2224.3953858999998</v>
      </c>
      <c r="D10" s="131">
        <v>326</v>
      </c>
      <c r="E10" s="131">
        <v>547.86384240000007</v>
      </c>
      <c r="F10" s="131">
        <v>1778</v>
      </c>
      <c r="G10" s="131">
        <v>2404.6477333000003</v>
      </c>
      <c r="H10" s="132">
        <v>0</v>
      </c>
      <c r="I10" s="132">
        <v>0</v>
      </c>
      <c r="J10" s="133"/>
    </row>
    <row r="12" spans="2:11" ht="19.5" thickBot="1" x14ac:dyDescent="0.35">
      <c r="B12" s="134" t="s">
        <v>131</v>
      </c>
    </row>
    <row r="13" spans="2:11" x14ac:dyDescent="0.25">
      <c r="B13" s="726" t="s">
        <v>132</v>
      </c>
      <c r="C13" s="726"/>
      <c r="D13" s="727" t="s">
        <v>135</v>
      </c>
      <c r="E13" s="727"/>
      <c r="F13" s="728" t="s">
        <v>136</v>
      </c>
      <c r="G13" s="728"/>
      <c r="H13" s="728" t="s">
        <v>137</v>
      </c>
      <c r="I13" s="728"/>
      <c r="J13" s="718" t="s">
        <v>138</v>
      </c>
      <c r="K13" s="718"/>
    </row>
    <row r="14" spans="2:11" x14ac:dyDescent="0.25">
      <c r="B14" s="128" t="s">
        <v>133</v>
      </c>
      <c r="C14" s="129" t="s">
        <v>134</v>
      </c>
      <c r="D14" s="127" t="s">
        <v>133</v>
      </c>
      <c r="E14" s="128" t="s">
        <v>134</v>
      </c>
      <c r="F14" s="128" t="s">
        <v>133</v>
      </c>
      <c r="G14" s="128" t="s">
        <v>134</v>
      </c>
      <c r="H14" s="128" t="s">
        <v>133</v>
      </c>
      <c r="I14" s="128" t="s">
        <v>134</v>
      </c>
      <c r="J14" s="128" t="s">
        <v>133</v>
      </c>
      <c r="K14" s="129" t="s">
        <v>134</v>
      </c>
    </row>
    <row r="15" spans="2:11" x14ac:dyDescent="0.25">
      <c r="B15" s="135"/>
      <c r="C15" s="135"/>
      <c r="D15" s="136"/>
      <c r="E15" s="131"/>
      <c r="F15" s="131"/>
      <c r="G15" s="131"/>
      <c r="H15" s="131"/>
      <c r="I15" s="131"/>
      <c r="J15" s="131"/>
      <c r="K15" s="137"/>
    </row>
    <row r="16" spans="2:11" x14ac:dyDescent="0.25">
      <c r="B16" s="131"/>
      <c r="C16" s="131"/>
      <c r="D16" s="136"/>
      <c r="E16" s="131"/>
      <c r="F16" s="131"/>
      <c r="G16" s="131"/>
      <c r="H16" s="131"/>
      <c r="I16" s="131"/>
      <c r="J16" s="131"/>
      <c r="K16" s="137"/>
    </row>
    <row r="17" spans="2:12" x14ac:dyDescent="0.25"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/>
    </row>
  </sheetData>
  <mergeCells count="10">
    <mergeCell ref="J13:K13"/>
    <mergeCell ref="B4:D4"/>
    <mergeCell ref="B7:C8"/>
    <mergeCell ref="D7:E8"/>
    <mergeCell ref="F7:G8"/>
    <mergeCell ref="H8:I8"/>
    <mergeCell ref="B13:C13"/>
    <mergeCell ref="D13:E13"/>
    <mergeCell ref="F13:G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AGENDA</vt:lpstr>
      <vt:lpstr>Sheet5</vt:lpstr>
      <vt:lpstr>Sheet6</vt:lpstr>
      <vt:lpstr>Sheet1</vt:lpstr>
      <vt:lpstr>Sheet2</vt:lpstr>
      <vt:lpstr>Sheet3</vt:lpstr>
      <vt:lpstr>Sheet4</vt:lpstr>
      <vt:lpstr>AGENDA!OLE_LINK1</vt:lpstr>
      <vt:lpstr>AGENDA!Print_Area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Mithilesh Jha      /GovtSLBC/IBANK/AHM</dc:creator>
  <cp:lastModifiedBy>LDM</cp:lastModifiedBy>
  <cp:lastPrinted>2019-06-11T05:05:18Z</cp:lastPrinted>
  <dcterms:created xsi:type="dcterms:W3CDTF">2016-10-24T07:48:13Z</dcterms:created>
  <dcterms:modified xsi:type="dcterms:W3CDTF">2019-07-03T06:03:11Z</dcterms:modified>
</cp:coreProperties>
</file>